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shboard" sheetId="1" state="visible" r:id="rId1"/>
    <sheet name="Today's Projections" sheetId="2" state="visible" r:id="rId2"/>
    <sheet name="Bet Logger" sheetId="3" state="visible" r:id="rId3"/>
    <sheet name="Bankroll Manager" sheetId="4" state="visible" r:id="rId4"/>
    <sheet name="Player Deep-Dive" sheetId="5" state="visible" r:id="rId5"/>
    <sheet name="Team Deep-Dive" sheetId="6" state="visible" r:id="rId6"/>
    <sheet name="Analytics" sheetId="7" state="visible" r:id="rId7"/>
    <sheet name="Instructions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11">
    <numFmt numFmtId="164" formatCode="0.0\%"/>
    <numFmt numFmtId="165" formatCode="+0.00\%;-0.00\%"/>
    <numFmt numFmtId="166" formatCode="+0.00\%"/>
    <numFmt numFmtId="167" formatCode="0.00\%"/>
    <numFmt numFmtId="168" formatCode="0.000"/>
    <numFmt numFmtId="169" formatCode="+0.00;-0.00;0.00"/>
    <numFmt numFmtId="170" formatCode="0.0"/>
    <numFmt numFmtId="171" formatCode="+0.0\%;-0.0\%"/>
    <numFmt numFmtId="172" formatCode="&quot;$&quot;#,##0.00"/>
    <numFmt numFmtId="173" formatCode="&quot;$&quot;+#,##0.00;&quot;$&quot;-#,##0.00"/>
    <numFmt numFmtId="174" formatCode="0.00\u&quot;"/>
  </numFmts>
  <fonts count="17">
    <font>
      <name val="Calibri"/>
      <family val="2"/>
      <color theme="1"/>
      <sz val="11"/>
      <scheme val="minor"/>
    </font>
    <font>
      <name val="Inter"/>
      <b val="1"/>
      <color rgb="005C2E91"/>
      <sz val="11"/>
    </font>
    <font>
      <name val="Inter"/>
      <color rgb="003B4A63"/>
      <sz val="10"/>
    </font>
    <font>
      <name val="Inter"/>
      <b val="1"/>
      <color rgb="000E1726"/>
      <sz val="22"/>
    </font>
    <font>
      <name val="Inter"/>
      <b val="1"/>
      <color rgb="008A93A4"/>
      <sz val="9"/>
    </font>
    <font>
      <name val="Inter"/>
      <b val="1"/>
      <color rgb="000E8B59"/>
      <sz val="22"/>
    </font>
    <font>
      <name val="Inter"/>
      <b val="1"/>
      <color rgb="000E1726"/>
      <sz val="13"/>
    </font>
    <font>
      <name val="Inter"/>
      <b val="1"/>
      <color rgb="00FFFFFF"/>
      <sz val="11"/>
    </font>
    <font>
      <name val="Inter"/>
      <color rgb="000E1726"/>
      <sz val="11"/>
    </font>
    <font>
      <name val="Inter"/>
      <b val="1"/>
      <color rgb="000E8B59"/>
      <sz val="11"/>
    </font>
    <font>
      <name val="Inter"/>
      <i val="1"/>
      <color rgb="008A93A4"/>
      <sz val="9"/>
    </font>
    <font>
      <name val="Inter"/>
      <color rgb="00076F6F"/>
      <sz val="11"/>
      <u val="single"/>
    </font>
    <font>
      <name val="Inter"/>
      <b val="1"/>
      <color rgb="00B11E2E"/>
      <sz val="11"/>
    </font>
    <font>
      <name val="Inter"/>
      <b val="1"/>
      <color rgb="000E1726"/>
      <sz val="14"/>
    </font>
    <font>
      <name val="Inter"/>
      <b val="1"/>
      <color rgb="000E1726"/>
      <sz val="24"/>
    </font>
    <font>
      <name val="Inter"/>
      <b val="1"/>
      <color rgb="00076F6F"/>
      <sz val="18"/>
    </font>
    <font>
      <name val="Inter"/>
      <b val="1"/>
      <sz val="14"/>
    </font>
  </fonts>
  <fills count="9">
    <fill>
      <patternFill/>
    </fill>
    <fill>
      <patternFill patternType="gray125"/>
    </fill>
    <fill>
      <patternFill patternType="solid">
        <fgColor rgb="005C2E91"/>
      </patternFill>
    </fill>
    <fill>
      <patternFill patternType="solid">
        <fgColor rgb="00FBFBF7"/>
      </patternFill>
    </fill>
    <fill>
      <patternFill patternType="solid">
        <fgColor rgb="003F1E66"/>
      </patternFill>
    </fill>
    <fill>
      <patternFill patternType="solid">
        <fgColor rgb="00076F6F"/>
      </patternFill>
    </fill>
    <fill>
      <patternFill patternType="solid">
        <fgColor rgb="000FA3A3"/>
      </patternFill>
    </fill>
    <fill>
      <patternFill patternType="solid">
        <fgColor rgb="00B11E2E"/>
      </patternFill>
    </fill>
    <fill>
      <patternFill patternType="solid">
        <fgColor rgb="00F2F4F8"/>
      </patternFill>
    </fill>
  </fills>
  <borders count="25">
    <border>
      <left/>
      <right/>
      <top/>
      <bottom/>
      <diagonal/>
    </border>
    <border>
      <left style="thin">
        <color rgb="00D7DCE5"/>
      </left>
      <top style="thin">
        <color rgb="00D7DCE5"/>
      </top>
    </border>
    <border>
      <top style="thin">
        <color rgb="00D7DCE5"/>
      </top>
    </border>
    <border>
      <right style="thin">
        <color rgb="00D7DCE5"/>
      </right>
      <top style="thin">
        <color rgb="00D7DCE5"/>
      </top>
    </border>
    <border>
      <left style="thin">
        <color rgb="00D7DCE5"/>
      </left>
    </border>
    <border/>
    <border>
      <right style="thin">
        <color rgb="00D7DCE5"/>
      </right>
    </border>
    <border>
      <left style="thin">
        <color rgb="00D7DCE5"/>
      </left>
      <bottom style="thin">
        <color rgb="00D7DCE5"/>
      </bottom>
    </border>
    <border>
      <bottom style="thin">
        <color rgb="00D7DCE5"/>
      </bottom>
    </border>
    <border>
      <right style="thin">
        <color rgb="00D7DCE5"/>
      </right>
      <bottom style="thin">
        <color rgb="00D7DCE5"/>
      </bottom>
    </border>
    <border>
      <left style="thin">
        <color rgb="00D7DCE5"/>
      </left>
      <right style="thin">
        <color rgb="00D7DCE5"/>
      </right>
      <top style="thin">
        <color rgb="00D7DCE5"/>
      </top>
    </border>
    <border>
      <left/>
      <right/>
      <top style="thin">
        <color rgb="00D7DCE5"/>
      </top>
      <bottom/>
      <diagonal/>
    </border>
    <border>
      <left/>
      <right style="thin">
        <color rgb="00D7DCE5"/>
      </right>
      <top style="thin">
        <color rgb="00D7DCE5"/>
      </top>
      <bottom/>
      <diagonal/>
    </border>
    <border>
      <left style="thin">
        <color rgb="00D7DCE5"/>
      </left>
      <right style="thin">
        <color rgb="00D7DCE5"/>
      </right>
    </border>
    <border>
      <left/>
      <right style="thin">
        <color rgb="00D7DCE5"/>
      </right>
      <top/>
      <bottom/>
      <diagonal/>
    </border>
    <border>
      <left style="thin">
        <color rgb="00D7DCE5"/>
      </left>
      <right style="thin">
        <color rgb="00D7DCE5"/>
      </right>
      <bottom style="thin">
        <color rgb="00D7DCE5"/>
      </bottom>
    </border>
    <border>
      <left/>
      <right/>
      <top/>
      <bottom style="thin">
        <color rgb="00D7DCE5"/>
      </bottom>
      <diagonal/>
    </border>
    <border>
      <left/>
      <right style="thin">
        <color rgb="00D7DCE5"/>
      </right>
      <top/>
      <bottom style="thin">
        <color rgb="00D7DCE5"/>
      </bottom>
      <diagonal/>
    </border>
    <border>
      <bottom style="medium">
        <color rgb="005C2E91"/>
      </bottom>
    </border>
    <border>
      <left style="thin">
        <color rgb="00D7DCE5"/>
      </left>
      <right style="thin">
        <color rgb="00D7DCE5"/>
      </right>
      <top style="thin">
        <color rgb="00D7DCE5"/>
      </top>
      <bottom style="thin">
        <color rgb="00D7DCE5"/>
      </bottom>
    </border>
    <border>
      <left style="hair">
        <color rgb="00D7DCE5"/>
      </left>
      <right style="hair">
        <color rgb="00D7DCE5"/>
      </right>
      <top style="hair">
        <color rgb="00D7DCE5"/>
      </top>
      <bottom style="hair">
        <color rgb="00D7DCE5"/>
      </bottom>
    </border>
    <border>
      <left/>
      <right/>
      <top style="hair">
        <color rgb="00D7DCE5"/>
      </top>
      <bottom/>
      <diagonal/>
    </border>
    <border>
      <left/>
      <right style="hair">
        <color rgb="00D7DCE5"/>
      </right>
      <top style="hair">
        <color rgb="00D7DCE5"/>
      </top>
      <bottom/>
      <diagonal/>
    </border>
    <border>
      <left/>
      <right/>
      <top style="hair">
        <color rgb="00D7DCE5"/>
      </top>
      <bottom style="hair">
        <color rgb="00D7DCE5"/>
      </bottom>
      <diagonal/>
    </border>
    <border>
      <left/>
      <right style="hair">
        <color rgb="00D7DCE5"/>
      </right>
      <top style="hair">
        <color rgb="00D7DCE5"/>
      </top>
      <bottom style="hair">
        <color rgb="00D7DCE5"/>
      </bottom>
      <diagonal/>
    </border>
  </borders>
  <cellStyleXfs count="1">
    <xf numFmtId="0" fontId="0" fillId="0" borderId="0"/>
  </cellStyleXfs>
  <cellXfs count="78">
    <xf numFmtId="0" fontId="0" fillId="0" borderId="0" pivotButton="0" quotePrefix="0" xfId="0"/>
    <xf numFmtId="0" fontId="0" fillId="2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right" vertical="center"/>
    </xf>
    <xf numFmtId="0" fontId="3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4" fillId="3" borderId="10" applyAlignment="1" pivotButton="0" quotePrefix="0" xfId="0">
      <alignment horizontal="left" vertical="center" wrapText="1"/>
    </xf>
    <xf numFmtId="0" fontId="0" fillId="0" borderId="11" pivotButton="0" quotePrefix="0" xfId="0"/>
    <xf numFmtId="0" fontId="0" fillId="0" borderId="12" pivotButton="0" quotePrefix="0" xfId="0"/>
    <xf numFmtId="0" fontId="3" fillId="3" borderId="13" applyAlignment="1" pivotButton="0" quotePrefix="0" xfId="0">
      <alignment horizontal="left" vertical="center" wrapText="1"/>
    </xf>
    <xf numFmtId="0" fontId="0" fillId="0" borderId="14" pivotButton="0" quotePrefix="0" xfId="0"/>
    <xf numFmtId="0" fontId="5" fillId="3" borderId="13" applyAlignment="1" pivotButton="0" quotePrefix="0" xfId="0">
      <alignment horizontal="left" vertical="center" wrapText="1"/>
    </xf>
    <xf numFmtId="0" fontId="2" fillId="3" borderId="15" applyAlignment="1" pivotButton="0" quotePrefix="0" xfId="0">
      <alignment horizontal="left" vertical="center" wrapText="1"/>
    </xf>
    <xf numFmtId="0" fontId="0" fillId="0" borderId="16" pivotButton="0" quotePrefix="0" xfId="0"/>
    <xf numFmtId="0" fontId="0" fillId="0" borderId="17" pivotButton="0" quotePrefix="0" xfId="0"/>
    <xf numFmtId="0" fontId="6" fillId="3" borderId="18" applyAlignment="1" pivotButton="0" quotePrefix="0" xfId="0">
      <alignment horizontal="left" vertical="center" wrapText="1"/>
    </xf>
    <xf numFmtId="0" fontId="7" fillId="2" borderId="19" applyAlignment="1" pivotButton="0" quotePrefix="0" xfId="0">
      <alignment horizontal="center" vertical="center" wrapText="1"/>
    </xf>
    <xf numFmtId="0" fontId="8" fillId="0" borderId="20" applyAlignment="1" pivotButton="0" quotePrefix="0" xfId="0">
      <alignment horizontal="left" vertical="center" wrapText="1"/>
    </xf>
    <xf numFmtId="164" fontId="0" fillId="0" borderId="20" applyAlignment="1" pivotButton="0" quotePrefix="0" xfId="0">
      <alignment horizontal="left" vertical="center" wrapText="1"/>
    </xf>
    <xf numFmtId="2" fontId="0" fillId="0" borderId="20" applyAlignment="1" pivotButton="0" quotePrefix="0" xfId="0">
      <alignment horizontal="left" vertical="center" wrapText="1"/>
    </xf>
    <xf numFmtId="165" fontId="9" fillId="0" borderId="20" applyAlignment="1" pivotButton="0" quotePrefix="0" xfId="0">
      <alignment horizontal="left" vertical="center" wrapText="1"/>
    </xf>
    <xf numFmtId="1" fontId="0" fillId="0" borderId="20" applyAlignment="1" pivotButton="0" quotePrefix="0" xfId="0">
      <alignment horizontal="left" vertical="center" wrapText="1"/>
    </xf>
    <xf numFmtId="0" fontId="2" fillId="0" borderId="0" pivotButton="0" quotePrefix="0" xfId="0"/>
    <xf numFmtId="166" fontId="0" fillId="0" borderId="0" pivotButton="0" quotePrefix="0" xfId="0"/>
    <xf numFmtId="0" fontId="8" fillId="0" borderId="0" pivotButton="0" quotePrefix="0" xfId="0"/>
    <xf numFmtId="0" fontId="10" fillId="0" borderId="0" applyAlignment="1" pivotButton="0" quotePrefix="0" xfId="0">
      <alignment horizontal="left" vertical="center" wrapText="1"/>
    </xf>
    <xf numFmtId="0" fontId="11" fillId="0" borderId="20" applyAlignment="1" pivotButton="0" quotePrefix="0" xfId="0">
      <alignment horizontal="left" vertical="center" wrapText="1"/>
    </xf>
    <xf numFmtId="167" fontId="0" fillId="0" borderId="20" applyAlignment="1" pivotButton="0" quotePrefix="0" xfId="0">
      <alignment horizontal="left" vertical="center" wrapText="1"/>
    </xf>
    <xf numFmtId="168" fontId="0" fillId="0" borderId="20" applyAlignment="1" pivotButton="0" quotePrefix="0" xfId="0">
      <alignment horizontal="left" vertical="center" wrapText="1"/>
    </xf>
    <xf numFmtId="0" fontId="7" fillId="4" borderId="20" applyAlignment="1" pivotButton="0" quotePrefix="0" xfId="0">
      <alignment horizontal="left" vertical="center" wrapText="1"/>
    </xf>
    <xf numFmtId="0" fontId="8" fillId="8" borderId="20" applyAlignment="1" pivotButton="0" quotePrefix="0" xfId="0">
      <alignment horizontal="left" vertical="center" wrapText="1"/>
    </xf>
    <xf numFmtId="0" fontId="11" fillId="8" borderId="20" applyAlignment="1" pivotButton="0" quotePrefix="0" xfId="0">
      <alignment horizontal="left" vertical="center" wrapText="1"/>
    </xf>
    <xf numFmtId="167" fontId="0" fillId="8" borderId="20" applyAlignment="1" pivotButton="0" quotePrefix="0" xfId="0">
      <alignment horizontal="left" vertical="center" wrapText="1"/>
    </xf>
    <xf numFmtId="168" fontId="0" fillId="8" borderId="20" applyAlignment="1" pivotButton="0" quotePrefix="0" xfId="0">
      <alignment horizontal="left" vertical="center" wrapText="1"/>
    </xf>
    <xf numFmtId="165" fontId="9" fillId="8" borderId="20" applyAlignment="1" pivotButton="0" quotePrefix="0" xfId="0">
      <alignment horizontal="left" vertical="center" wrapText="1"/>
    </xf>
    <xf numFmtId="0" fontId="7" fillId="8" borderId="20" applyAlignment="1" pivotButton="0" quotePrefix="0" xfId="0">
      <alignment horizontal="left" vertical="center" wrapText="1"/>
    </xf>
    <xf numFmtId="0" fontId="7" fillId="6" borderId="20" applyAlignment="1" pivotButton="0" quotePrefix="0" xfId="0">
      <alignment horizontal="left" vertical="center" wrapText="1"/>
    </xf>
    <xf numFmtId="165" fontId="12" fillId="8" borderId="20" applyAlignment="1" pivotButton="0" quotePrefix="0" xfId="0">
      <alignment horizontal="left" vertical="center" wrapText="1"/>
    </xf>
    <xf numFmtId="165" fontId="12" fillId="0" borderId="20" applyAlignment="1" pivotButton="0" quotePrefix="0" xfId="0">
      <alignment horizontal="left" vertical="center" wrapText="1"/>
    </xf>
    <xf numFmtId="0" fontId="7" fillId="7" borderId="20" applyAlignment="1" pivotButton="0" quotePrefix="0" xfId="0">
      <alignment horizontal="left" vertical="center" wrapText="1"/>
    </xf>
    <xf numFmtId="0" fontId="0" fillId="0" borderId="20" applyAlignment="1" applyProtection="1" pivotButton="0" quotePrefix="0" xfId="0">
      <alignment horizontal="left" vertical="center" wrapText="1"/>
      <protection locked="0" hidden="0"/>
    </xf>
    <xf numFmtId="168" fontId="0" fillId="0" borderId="20" applyAlignment="1" applyProtection="1" pivotButton="0" quotePrefix="0" xfId="0">
      <alignment horizontal="left" vertical="center" wrapText="1"/>
      <protection locked="0" hidden="0"/>
    </xf>
    <xf numFmtId="170" fontId="0" fillId="0" borderId="20" applyAlignment="1" applyProtection="1" pivotButton="0" quotePrefix="0" xfId="0">
      <alignment horizontal="left" vertical="center" wrapText="1"/>
      <protection locked="0" hidden="0"/>
    </xf>
    <xf numFmtId="171" fontId="0" fillId="0" borderId="20" applyAlignment="1" applyProtection="1" pivotButton="0" quotePrefix="0" xfId="0">
      <alignment horizontal="left" vertical="center" wrapText="1"/>
      <protection locked="0" hidden="0"/>
    </xf>
    <xf numFmtId="169" fontId="0" fillId="0" borderId="20" applyAlignment="1" pivotButton="0" quotePrefix="0" xfId="0">
      <alignment horizontal="left" vertical="center" wrapText="1"/>
    </xf>
    <xf numFmtId="165" fontId="0" fillId="0" borderId="20" applyAlignment="1" pivotButton="0" quotePrefix="0" xfId="0">
      <alignment horizontal="left" vertical="center" wrapText="1"/>
    </xf>
    <xf numFmtId="0" fontId="0" fillId="8" borderId="20" applyAlignment="1" applyProtection="1" pivotButton="0" quotePrefix="0" xfId="0">
      <alignment horizontal="left" vertical="center" wrapText="1"/>
      <protection locked="0" hidden="0"/>
    </xf>
    <xf numFmtId="168" fontId="0" fillId="8" borderId="20" applyAlignment="1" applyProtection="1" pivotButton="0" quotePrefix="0" xfId="0">
      <alignment horizontal="left" vertical="center" wrapText="1"/>
      <protection locked="0" hidden="0"/>
    </xf>
    <xf numFmtId="170" fontId="0" fillId="8" borderId="20" applyAlignment="1" applyProtection="1" pivotButton="0" quotePrefix="0" xfId="0">
      <alignment horizontal="left" vertical="center" wrapText="1"/>
      <protection locked="0" hidden="0"/>
    </xf>
    <xf numFmtId="171" fontId="0" fillId="8" borderId="20" applyAlignment="1" applyProtection="1" pivotButton="0" quotePrefix="0" xfId="0">
      <alignment horizontal="left" vertical="center" wrapText="1"/>
      <protection locked="0" hidden="0"/>
    </xf>
    <xf numFmtId="169" fontId="0" fillId="8" borderId="20" applyAlignment="1" pivotButton="0" quotePrefix="0" xfId="0">
      <alignment horizontal="left" vertical="center" wrapText="1"/>
    </xf>
    <xf numFmtId="165" fontId="0" fillId="8" borderId="20" applyAlignment="1" pivotButton="0" quotePrefix="0" xfId="0">
      <alignment horizontal="left" vertical="center" wrapText="1"/>
    </xf>
    <xf numFmtId="2" fontId="0" fillId="8" borderId="20" applyAlignment="1" pivotButton="0" quotePrefix="0" xfId="0">
      <alignment horizontal="left" vertical="center" wrapText="1"/>
    </xf>
    <xf numFmtId="0" fontId="6" fillId="8" borderId="20" applyAlignment="1" applyProtection="1" pivotButton="0" quotePrefix="0" xfId="0">
      <alignment horizontal="left" vertical="center" wrapText="1"/>
      <protection locked="0" hidden="0"/>
    </xf>
    <xf numFmtId="0" fontId="0" fillId="0" borderId="23" applyProtection="1" pivotButton="0" quotePrefix="0" xfId="0">
      <protection locked="0" hidden="0"/>
    </xf>
    <xf numFmtId="0" fontId="0" fillId="0" borderId="24" applyProtection="1" pivotButton="0" quotePrefix="0" xfId="0">
      <protection locked="0" hidden="0"/>
    </xf>
    <xf numFmtId="1" fontId="13" fillId="0" borderId="0" pivotButton="0" quotePrefix="0" xfId="0"/>
    <xf numFmtId="169" fontId="13" fillId="0" borderId="0" pivotButton="0" quotePrefix="0" xfId="0"/>
    <xf numFmtId="167" fontId="13" fillId="0" borderId="0" pivotButton="0" quotePrefix="0" xfId="0"/>
    <xf numFmtId="172" fontId="14" fillId="0" borderId="0" applyProtection="1" pivotButton="0" quotePrefix="0" xfId="0">
      <protection locked="0" hidden="0"/>
    </xf>
    <xf numFmtId="172" fontId="14" fillId="0" borderId="0" pivotButton="0" quotePrefix="0" xfId="0"/>
    <xf numFmtId="172" fontId="15" fillId="0" borderId="0" pivotButton="0" quotePrefix="0" xfId="0"/>
    <xf numFmtId="167" fontId="6" fillId="0" borderId="0" applyProtection="1" pivotButton="0" quotePrefix="0" xfId="0">
      <protection locked="0" hidden="0"/>
    </xf>
    <xf numFmtId="172" fontId="0" fillId="0" borderId="0" pivotButton="0" quotePrefix="0" xfId="0"/>
    <xf numFmtId="173" fontId="0" fillId="0" borderId="0" pivotButton="0" quotePrefix="0" xfId="0"/>
    <xf numFmtId="2" fontId="6" fillId="0" borderId="0" applyProtection="1" pivotButton="0" quotePrefix="0" xfId="0">
      <protection locked="0" hidden="0"/>
    </xf>
    <xf numFmtId="165" fontId="0" fillId="0" borderId="0" pivotButton="0" quotePrefix="0" xfId="0"/>
    <xf numFmtId="0" fontId="6" fillId="0" borderId="0" pivotButton="0" quotePrefix="0" xfId="0"/>
    <xf numFmtId="0" fontId="16" fillId="0" borderId="0" pivotButton="0" quotePrefix="0" xfId="0"/>
    <xf numFmtId="1" fontId="0" fillId="0" borderId="0" pivotButton="0" quotePrefix="0" xfId="0"/>
    <xf numFmtId="165" fontId="0" fillId="0" borderId="20" applyAlignment="1" pivotButton="0" quotePrefix="0" xfId="0">
      <alignment horizontal="center" vertical="center" wrapText="1"/>
    </xf>
    <xf numFmtId="174" fontId="0" fillId="0" borderId="20" applyAlignment="1" pivotButton="0" quotePrefix="0" xfId="0">
      <alignment horizontal="center" vertical="center" wrapText="1"/>
    </xf>
    <xf numFmtId="0" fontId="0" fillId="8" borderId="0" pivotButton="0" quotePrefix="0" xfId="0"/>
    <xf numFmtId="165" fontId="0" fillId="8" borderId="20" applyAlignment="1" pivotButton="0" quotePrefix="0" xfId="0">
      <alignment horizontal="center" vertical="center" wrapText="1"/>
    </xf>
    <xf numFmtId="174" fontId="0" fillId="8" borderId="20" applyAlignment="1" pivotButton="0" quotePrefix="0" xfId="0">
      <alignment horizontal="center" vertical="center" wrapText="1"/>
    </xf>
    <xf numFmtId="0" fontId="3" fillId="0" borderId="0" pivotButton="0" quotePrefix="0" xfId="0"/>
    <xf numFmtId="0" fontId="6" fillId="0" borderId="18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charts/chart1.xml><?xml version="1.0" encoding="utf-8"?>
<chartSpace xmlns:a="http://schemas.openxmlformats.org/drawingml/2006/main" xmlns="http://schemas.openxmlformats.org/drawingml/2006/chart">
  <style val="11"/>
  <chart>
    <title>
      <tx>
        <rich>
          <a:bodyPr/>
          <a:p>
            <a:pPr>
              <a:defRPr/>
            </a:pPr>
            <a:r>
              <a:t>Edge by Market — Today's Plays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'Dashboard'!C17</f>
            </strRef>
          </tx>
          <spPr>
            <a:ln>
              <a:prstDash val="solid"/>
            </a:ln>
          </spPr>
          <cat>
            <numRef>
              <f>'Dashboard'!$B$18</f>
            </numRef>
          </cat>
          <val>
            <numRef>
              <f>'Dashboard'!$C$18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Edge (%)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/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Conviction Distribution</a:t>
            </a:r>
          </a:p>
        </rich>
      </tx>
    </title>
    <plotArea>
      <pieChart>
        <varyColors val="1"/>
        <ser>
          <idx val="0"/>
          <order val="0"/>
          <tx>
            <strRef>
              <f>'Dashboard'!C21</f>
            </strRef>
          </tx>
          <spPr>
            <a:ln>
              <a:prstDash val="solid"/>
            </a:ln>
          </spPr>
          <cat>
            <numRef>
              <f>'Dashboard'!$B$22:$B$27</f>
            </numRef>
          </cat>
          <val>
            <numRef>
              <f>'Dashboard'!$C$22:$C$27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style val="12"/>
  <chart>
    <title>
      <tx>
        <rich>
          <a:bodyPr/>
          <a:p>
            <a:pPr>
              <a:defRPr/>
            </a:pPr>
            <a:r>
              <a:t>Cumulative Net Units</a:t>
            </a:r>
          </a:p>
        </rich>
      </tx>
    </title>
    <plotArea>
      <lineChart>
        <grouping val="standard"/>
        <ser>
          <idx val="0"/>
          <order val="0"/>
          <tx>
            <strRef>
              <f>'Bet Logger'!L5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'Bet Logger'!$L$6:$L$65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16</row>
      <rowOff>0</rowOff>
    </from>
    <ext cx="6480000" cy="288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8</col>
      <colOff>0</colOff>
      <row>16</row>
      <rowOff>0</rowOff>
    </from>
    <ext cx="3600000" cy="252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69</row>
      <rowOff>0</rowOff>
    </from>
    <ext cx="5760000" cy="216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2.xml.rels><Relationships xmlns="http://schemas.openxmlformats.org/package/2006/relationships"><Relationship Type="http://schemas.openxmlformats.org/officeDocument/2006/relationships/hyperlink" Target="#'Team Deep-Dive'!A1" TargetMode="External" Id="rId1" /><Relationship Type="http://schemas.openxmlformats.org/officeDocument/2006/relationships/hyperlink" Target="#'Team Deep-Dive'!A1" TargetMode="External" Id="rId2" /><Relationship Type="http://schemas.openxmlformats.org/officeDocument/2006/relationships/hyperlink" Target="#'Team Deep-Dive'!A1" TargetMode="External" Id="rId3" /><Relationship Type="http://schemas.openxmlformats.org/officeDocument/2006/relationships/hyperlink" Target="#'Team Deep-Dive'!A1" TargetMode="External" Id="rId4" /><Relationship Type="http://schemas.openxmlformats.org/officeDocument/2006/relationships/hyperlink" Target="#'Team Deep-Dive'!A1" TargetMode="External" Id="rId5" /><Relationship Type="http://schemas.openxmlformats.org/officeDocument/2006/relationships/hyperlink" Target="#'Team Deep-Dive'!A1" TargetMode="External" Id="rId6" /><Relationship Type="http://schemas.openxmlformats.org/officeDocument/2006/relationships/hyperlink" Target="#'Team Deep-Dive'!A1" TargetMode="External" Id="rId7" /><Relationship Type="http://schemas.openxmlformats.org/officeDocument/2006/relationships/hyperlink" Target="#'Team Deep-Dive'!A1" TargetMode="External" Id="rId8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tabColor rgb="005C2E91"/>
    <outlinePr summaryBelow="1" summaryRight="1"/>
    <pageSetUpPr/>
  </sheetPr>
  <dimension ref="A1:M60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.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2.5" customWidth="1" min="13" max="13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36" customHeight="1">
      <c r="B2" s="2" t="inlineStr">
        <is>
          <t>EDGE EQUATION</t>
        </is>
      </c>
      <c r="G2" s="3" t="inlineStr">
        <is>
          <t>Run: 2026-05-09T11:44:51</t>
        </is>
      </c>
    </row>
    <row r="3">
      <c r="B3" s="4" t="inlineStr">
        <is>
          <t>WNBA · Daily Premium Sheet · 2026-05-09</t>
        </is>
      </c>
    </row>
    <row r="4">
      <c r="B4" s="5" t="inlineStr">
        <is>
          <t>Bet management &amp; analytics — full engine output, edges, Kelly suggestions, conviction. Facts. Not Feelings.</t>
        </is>
      </c>
    </row>
    <row r="6" ht="4" customHeight="1"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</row>
    <row r="7">
      <c r="B7" s="6" t="inlineStr">
        <is>
          <t>PLAYS TODAY</t>
        </is>
      </c>
      <c r="C7" s="7" t="n"/>
      <c r="D7" s="8" t="n"/>
      <c r="E7" s="6" t="inlineStr">
        <is>
          <t>AVG EDGE (CARD)</t>
        </is>
      </c>
      <c r="F7" s="7" t="n"/>
      <c r="G7" s="8" t="n"/>
      <c r="H7" s="6" t="inlineStr">
        <is>
          <t>TOTAL KELLY STAKE</t>
        </is>
      </c>
      <c r="I7" s="7" t="n"/>
      <c r="J7" s="8" t="n"/>
      <c r="K7" s="6" t="inlineStr">
        <is>
          <t>ENGINE BACKTEST ROI</t>
        </is>
      </c>
      <c r="L7" s="7" t="n"/>
      <c r="M7" s="8" t="n"/>
    </row>
    <row r="8">
      <c r="B8" s="9" t="inlineStr">
        <is>
          <t>1</t>
        </is>
      </c>
      <c r="D8" s="10" t="n"/>
      <c r="E8" s="11" t="inlineStr">
        <is>
          <t>25.22%</t>
        </is>
      </c>
      <c r="G8" s="10" t="n"/>
      <c r="H8" s="9" t="inlineStr">
        <is>
          <t>5.0u</t>
        </is>
      </c>
      <c r="J8" s="10" t="n"/>
      <c r="K8" s="11" t="inlineStr">
        <is>
          <t>—</t>
        </is>
      </c>
      <c r="M8" s="10" t="n"/>
    </row>
    <row r="9">
      <c r="B9" s="12" t="inlineStr">
        <is>
          <t>of 8 priced markets</t>
        </is>
      </c>
      <c r="C9" s="13" t="n"/>
      <c r="D9" s="14" t="n"/>
      <c r="E9" s="12" t="inlineStr">
        <is>
          <t>model − market, weighted</t>
        </is>
      </c>
      <c r="F9" s="13" t="n"/>
      <c r="G9" s="14" t="n"/>
      <c r="H9" s="12" t="inlineStr">
        <is>
          <t>full Kelly · use ½ Kelly tab</t>
        </is>
      </c>
      <c r="I9" s="13" t="n"/>
      <c r="J9" s="14" t="n"/>
      <c r="K9" s="12" t="inlineStr">
        <is>
          <t>Backtest pending</t>
        </is>
      </c>
      <c r="L9" s="13" t="n"/>
      <c r="M9" s="14" t="n"/>
    </row>
    <row r="12">
      <c r="A12" s="15" t="inlineStr">
        <is>
          <t>Today's Plays — Ranked</t>
        </is>
      </c>
    </row>
    <row r="13">
      <c r="A13" s="16" t="inlineStr">
        <is>
          <t>#</t>
        </is>
      </c>
      <c r="B13" s="16" t="inlineStr">
        <is>
          <t>Matchup</t>
        </is>
      </c>
      <c r="C13" s="16" t="inlineStr">
        <is>
          <t>Market</t>
        </is>
      </c>
      <c r="D13" s="16" t="inlineStr">
        <is>
          <t>Pick</t>
        </is>
      </c>
      <c r="E13" s="16" t="inlineStr">
        <is>
          <t>Model %</t>
        </is>
      </c>
      <c r="F13" s="16" t="inlineStr">
        <is>
          <t>Fair Dec</t>
        </is>
      </c>
      <c r="G13" s="16" t="inlineStr">
        <is>
          <t>Book Dec</t>
        </is>
      </c>
      <c r="H13" s="16" t="inlineStr">
        <is>
          <t>Edge %</t>
        </is>
      </c>
      <c r="I13" s="16" t="inlineStr">
        <is>
          <t>Kelly</t>
        </is>
      </c>
      <c r="J13" s="16" t="inlineStr">
        <is>
          <t>Conviction</t>
        </is>
      </c>
      <c r="K13" s="16" t="inlineStr">
        <is>
          <t>Game Time</t>
        </is>
      </c>
      <c r="L13" s="16" t="inlineStr">
        <is>
          <t>Why</t>
        </is>
      </c>
    </row>
    <row r="14">
      <c r="A14" s="17" t="n">
        <v>1</v>
      </c>
      <c r="B14" s="17" t="inlineStr">
        <is>
          <t>CHI@POR</t>
        </is>
      </c>
      <c r="C14" s="17" t="inlineStr">
        <is>
          <t>moneyline</t>
        </is>
      </c>
      <c r="D14" s="17" t="inlineStr">
        <is>
          <t>POR</t>
        </is>
      </c>
      <c r="E14" s="18" t="n">
        <v>59.7</v>
      </c>
      <c r="F14" s="19" t="n">
        <v>1.675</v>
      </c>
      <c r="G14" s="19" t="n">
        <v>2.9</v>
      </c>
      <c r="H14" s="20" t="n">
        <v>25.22</v>
      </c>
      <c r="I14" s="17" t="inlineStr">
        <is>
          <t>2u</t>
        </is>
      </c>
      <c r="J14" s="21" t="n">
        <v>100</v>
      </c>
      <c r="K14" s="17" t="inlineStr"/>
      <c r="L14" s="17" t="inlineStr">
        <is>
          <t>Moneyline: POR. · Model prob 59.7% · fair line 1.68 · vs. fanduel 2.90 · → edge +25.2% · (CHI@POR)</t>
        </is>
      </c>
    </row>
    <row r="17">
      <c r="B17" s="22" t="inlineStr">
        <is>
          <t>Market</t>
        </is>
      </c>
      <c r="C17" s="22" t="inlineStr">
        <is>
          <t>Avg Edge %</t>
        </is>
      </c>
    </row>
    <row r="18">
      <c r="B18" t="inlineStr">
        <is>
          <t>Moneyline</t>
        </is>
      </c>
      <c r="C18" s="23" t="n">
        <v>25.22</v>
      </c>
    </row>
    <row r="21">
      <c r="B21" s="22" t="inlineStr">
        <is>
          <t>Tier</t>
        </is>
      </c>
      <c r="C21" s="22" t="inlineStr">
        <is>
          <t>Plays</t>
        </is>
      </c>
    </row>
    <row r="22">
      <c r="B22" s="24" t="inlineStr">
        <is>
          <t>A+ (&gt;=10%)</t>
        </is>
      </c>
      <c r="C22" s="24" t="n">
        <v>1</v>
      </c>
    </row>
    <row r="23">
      <c r="B23" s="24" t="inlineStr">
        <is>
          <t>A (&gt;=7%)</t>
        </is>
      </c>
      <c r="C23" s="24" t="n">
        <v>0</v>
      </c>
    </row>
    <row r="24">
      <c r="B24" s="24" t="inlineStr">
        <is>
          <t>B (&gt;=4%)</t>
        </is>
      </c>
      <c r="C24" s="24" t="n">
        <v>0</v>
      </c>
    </row>
    <row r="25">
      <c r="B25" s="24" t="inlineStr">
        <is>
          <t>C (&gt;=2%)</t>
        </is>
      </c>
      <c r="C25" s="24" t="n">
        <v>0</v>
      </c>
    </row>
    <row r="26">
      <c r="B26" s="24" t="inlineStr">
        <is>
          <t>D (&gt;0%)</t>
        </is>
      </c>
      <c r="C26" s="24" t="n">
        <v>0</v>
      </c>
    </row>
    <row r="27">
      <c r="B27" s="24" t="inlineStr">
        <is>
          <t>F (&lt;=0%)</t>
        </is>
      </c>
      <c r="C27" s="24" t="n">
        <v>0</v>
      </c>
    </row>
    <row r="60">
      <c r="B60" s="25" t="inlineStr">
        <is>
          <t>Educational tool only. Mathematical projections, not betting advice. No guarantees. Gamble responsibly. 21+. See Instructions tab for full disclaimer.</t>
        </is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0" formatRows="0" sort="1"/>
  <mergeCells count="18">
    <mergeCell ref="B4:L4"/>
    <mergeCell ref="K8:M8"/>
    <mergeCell ref="G2:L2"/>
    <mergeCell ref="A12:L12"/>
    <mergeCell ref="B2:F2"/>
    <mergeCell ref="K9:M9"/>
    <mergeCell ref="B8:D8"/>
    <mergeCell ref="E8:G8"/>
    <mergeCell ref="B3:L3"/>
    <mergeCell ref="H8:J8"/>
    <mergeCell ref="B9:D9"/>
    <mergeCell ref="E9:G9"/>
    <mergeCell ref="H9:J9"/>
    <mergeCell ref="B60:L60"/>
    <mergeCell ref="B7:D7"/>
    <mergeCell ref="E7:G7"/>
    <mergeCell ref="K7:M7"/>
    <mergeCell ref="H7:J7"/>
  </mergeCells>
  <conditionalFormatting sqref="H14">
    <cfRule type="dataBar" priority="1">
      <dataBar showValue="1">
        <cfvo type="num" val="-15"/>
        <cfvo type="num" val="20"/>
        <color rgb="005C2E91"/>
      </dataBar>
    </cfRule>
  </conditionalFormatting>
  <conditionalFormatting sqref="J14">
    <cfRule type="iconSet" priority="2">
      <iconSet iconSet="4Arrows" showValue="1">
        <cfvo type="num" val="0"/>
        <cfvo type="num" val="25"/>
        <cfvo type="num" val="50"/>
        <cfvo type="num" val="75"/>
      </iconSet>
    </cfRule>
  </conditionalFormatting>
  <conditionalFormatting sqref="E14">
    <cfRule type="colorScale" priority="3">
      <colorScale>
        <cfvo type="num" val="0"/>
        <cfvo type="num" val="100"/>
        <color rgb="00FFFFFF"/>
        <color rgb="000FA3A3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5C2E91"/>
    <outlinePr summaryBelow="1" summaryRight="1"/>
    <pageSetUpPr/>
  </sheetPr>
  <dimension ref="A1:L13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18" customWidth="1" min="2" max="2"/>
    <col width="16" customWidth="1" min="3" max="3"/>
    <col width="16" customWidth="1" min="4" max="4"/>
    <col width="11" customWidth="1" min="5" max="5"/>
    <col width="11" customWidth="1" min="6" max="6"/>
    <col width="11" customWidth="1" min="7" max="7"/>
    <col width="10" customWidth="1" min="8" max="8"/>
    <col width="10" customWidth="1" min="9" max="9"/>
    <col width="11" customWidth="1" min="10" max="10"/>
    <col width="14" customWidth="1" min="11" max="11"/>
    <col width="60" customWidth="1" min="12" max="12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>
      <c r="B2" s="4" t="inlineStr">
        <is>
          <t>All Priced Markets — 2026-05-09</t>
        </is>
      </c>
    </row>
    <row r="3">
      <c r="B3" s="5" t="inlineStr">
        <is>
          <t>Every market the engine priced today, ranked by edge. Tier reflects how the engine ranks this play vs. its historical edge buckets. Why-This-Edge is the deterministic reasoning trail.</t>
        </is>
      </c>
    </row>
    <row r="5">
      <c r="A5" s="16" t="inlineStr">
        <is>
          <t>#</t>
        </is>
      </c>
      <c r="B5" s="16" t="inlineStr">
        <is>
          <t>Matchup</t>
        </is>
      </c>
      <c r="C5" s="16" t="inlineStr">
        <is>
          <t>Market</t>
        </is>
      </c>
      <c r="D5" s="16" t="inlineStr">
        <is>
          <t>Pick</t>
        </is>
      </c>
      <c r="E5" s="16" t="inlineStr">
        <is>
          <t>Model %</t>
        </is>
      </c>
      <c r="F5" s="16" t="inlineStr">
        <is>
          <t>Fair Dec</t>
        </is>
      </c>
      <c r="G5" s="16" t="inlineStr">
        <is>
          <t>Book Dec</t>
        </is>
      </c>
      <c r="H5" s="16" t="inlineStr">
        <is>
          <t>Edge %</t>
        </is>
      </c>
      <c r="I5" s="16" t="inlineStr">
        <is>
          <t>Kelly</t>
        </is>
      </c>
      <c r="J5" s="16" t="inlineStr">
        <is>
          <t>Tier</t>
        </is>
      </c>
      <c r="K5" s="16" t="inlineStr">
        <is>
          <t>Game Time</t>
        </is>
      </c>
      <c r="L5" s="16" t="inlineStr">
        <is>
          <t>Why This Edge?</t>
        </is>
      </c>
    </row>
    <row r="6">
      <c r="A6" s="17" t="n">
        <v>1</v>
      </c>
      <c r="B6" s="26" t="inlineStr">
        <is>
          <t>CHI@POR</t>
        </is>
      </c>
      <c r="C6" s="17" t="inlineStr">
        <is>
          <t>Moneyline</t>
        </is>
      </c>
      <c r="D6" s="17" t="inlineStr">
        <is>
          <t>POR</t>
        </is>
      </c>
      <c r="E6" s="27" t="n">
        <v>59.7</v>
      </c>
      <c r="F6" s="28" t="n">
        <v>1.675</v>
      </c>
      <c r="G6" s="28" t="n">
        <v>2.9</v>
      </c>
      <c r="H6" s="20" t="n">
        <v>25.22</v>
      </c>
      <c r="I6" s="17" t="inlineStr">
        <is>
          <t>2u</t>
        </is>
      </c>
      <c r="J6" s="29" t="inlineStr">
        <is>
          <t>A+</t>
        </is>
      </c>
      <c r="K6" s="17" t="inlineStr"/>
      <c r="L6" s="17" t="inlineStr">
        <is>
          <t>Moneyline: POR. · Model prob 59.7% · fair line 1.68 · vs. fanduel 2.90 · → edge +25.2% · (CHI@POR)</t>
        </is>
      </c>
    </row>
    <row r="7">
      <c r="A7" s="30" t="n">
        <v>2</v>
      </c>
      <c r="B7" s="31" t="inlineStr">
        <is>
          <t>PHX@LV</t>
        </is>
      </c>
      <c r="C7" s="30" t="inlineStr">
        <is>
          <t>Spread</t>
        </is>
      </c>
      <c r="D7" s="30" t="inlineStr">
        <is>
          <t>PHX +9.5</t>
        </is>
      </c>
      <c r="E7" s="32" t="n">
        <v>69.09999999999999</v>
      </c>
      <c r="F7" s="33" t="n">
        <v>1.447</v>
      </c>
      <c r="G7" s="33" t="n">
        <v>1.8475</v>
      </c>
      <c r="H7" s="34" t="n">
        <v>14.97</v>
      </c>
      <c r="I7" s="30" t="inlineStr">
        <is>
          <t>2u</t>
        </is>
      </c>
      <c r="J7" s="35" t="inlineStr">
        <is>
          <t>A+</t>
        </is>
      </c>
      <c r="K7" s="30" t="inlineStr"/>
      <c r="L7" s="30" t="inlineStr">
        <is>
          <t>Spread: PHX +9.5. · Model prob 69.1% · fair line 1.45 · vs. fanduel 1.85 · → edge +15.0% · (PHX@LV)</t>
        </is>
      </c>
    </row>
    <row r="8">
      <c r="A8" s="17" t="n">
        <v>3</v>
      </c>
      <c r="B8" s="26" t="inlineStr">
        <is>
          <t>DAL@IND</t>
        </is>
      </c>
      <c r="C8" s="17" t="inlineStr">
        <is>
          <t>Spread</t>
        </is>
      </c>
      <c r="D8" s="17" t="inlineStr">
        <is>
          <t>DAL +5.5</t>
        </is>
      </c>
      <c r="E8" s="27" t="n">
        <v>63.3</v>
      </c>
      <c r="F8" s="28" t="n">
        <v>1.579</v>
      </c>
      <c r="G8" s="28" t="n">
        <v>1.9434</v>
      </c>
      <c r="H8" s="20" t="n">
        <v>11.87</v>
      </c>
      <c r="I8" s="17" t="inlineStr">
        <is>
          <t>2u</t>
        </is>
      </c>
      <c r="J8" s="29" t="inlineStr">
        <is>
          <t>A+</t>
        </is>
      </c>
      <c r="K8" s="17" t="inlineStr"/>
      <c r="L8" s="17" t="inlineStr">
        <is>
          <t>Spread: DAL +5.5. · Model prob 63.3% · fair line 1.58 · vs. fanduel 1.94 · → edge +11.9% · (DAL@IND)</t>
        </is>
      </c>
    </row>
    <row r="9">
      <c r="A9" s="30" t="n">
        <v>4</v>
      </c>
      <c r="B9" s="31" t="inlineStr">
        <is>
          <t>CHI@POR</t>
        </is>
      </c>
      <c r="C9" s="30" t="inlineStr">
        <is>
          <t>Spread</t>
        </is>
      </c>
      <c r="D9" s="30" t="inlineStr">
        <is>
          <t>CHI +5.5</t>
        </is>
      </c>
      <c r="E9" s="32" t="n">
        <v>62</v>
      </c>
      <c r="F9" s="33" t="n">
        <v>1.614</v>
      </c>
      <c r="G9" s="33" t="n">
        <v>1.9091</v>
      </c>
      <c r="H9" s="34" t="n">
        <v>9.59</v>
      </c>
      <c r="I9" s="30" t="inlineStr">
        <is>
          <t>2u</t>
        </is>
      </c>
      <c r="J9" s="35" t="inlineStr">
        <is>
          <t>A</t>
        </is>
      </c>
      <c r="K9" s="30" t="inlineStr"/>
      <c r="L9" s="30" t="inlineStr">
        <is>
          <t>Spread: CHI +5.5. · Model prob 62.0% · fair line 1.61 · vs. fanduel 1.91 · → edge +9.6% · (CHI@POR)</t>
        </is>
      </c>
    </row>
    <row r="10">
      <c r="A10" s="17" t="n">
        <v>5</v>
      </c>
      <c r="B10" s="26" t="inlineStr">
        <is>
          <t>ATL@MIN</t>
        </is>
      </c>
      <c r="C10" s="17" t="inlineStr">
        <is>
          <t>Spread</t>
        </is>
      </c>
      <c r="D10" s="17" t="inlineStr">
        <is>
          <t>MIN +3.5</t>
        </is>
      </c>
      <c r="E10" s="27" t="n">
        <v>57.2</v>
      </c>
      <c r="F10" s="28" t="n">
        <v>1.747</v>
      </c>
      <c r="G10" s="28" t="n">
        <v>1.9434</v>
      </c>
      <c r="H10" s="20" t="n">
        <v>5.79</v>
      </c>
      <c r="I10" s="17" t="inlineStr">
        <is>
          <t>2u</t>
        </is>
      </c>
      <c r="J10" s="36" t="inlineStr">
        <is>
          <t>B</t>
        </is>
      </c>
      <c r="K10" s="17" t="inlineStr"/>
      <c r="L10" s="17" t="inlineStr">
        <is>
          <t>Spread: MIN +3.5. · Model prob 57.2% · fair line 1.75 · vs. fanduel 1.94 · → edge +5.8% · (ATL@MIN)</t>
        </is>
      </c>
    </row>
    <row r="11">
      <c r="A11" s="30" t="n">
        <v>6</v>
      </c>
      <c r="B11" s="31" t="inlineStr">
        <is>
          <t>ATL@MIN</t>
        </is>
      </c>
      <c r="C11" s="30" t="inlineStr">
        <is>
          <t>Moneyline</t>
        </is>
      </c>
      <c r="D11" s="30" t="inlineStr">
        <is>
          <t>ATL</t>
        </is>
      </c>
      <c r="E11" s="32" t="n">
        <v>57.3</v>
      </c>
      <c r="F11" s="33" t="n">
        <v>1.745</v>
      </c>
      <c r="G11" s="33" t="n">
        <v>1.5556</v>
      </c>
      <c r="H11" s="37" t="n">
        <v>-6.98</v>
      </c>
      <c r="I11" s="30" t="inlineStr">
        <is>
          <t>PASS</t>
        </is>
      </c>
      <c r="J11" s="35" t="inlineStr">
        <is>
          <t>F</t>
        </is>
      </c>
      <c r="K11" s="30" t="inlineStr"/>
      <c r="L11" s="30" t="inlineStr">
        <is>
          <t>Moneyline: ATL. · Model prob 57.3% · fair line 1.75 · vs. fanduel 1.56 · → edge -7.0% · (ATL@MIN)</t>
        </is>
      </c>
    </row>
    <row r="12">
      <c r="A12" s="17" t="n">
        <v>7</v>
      </c>
      <c r="B12" s="26" t="inlineStr">
        <is>
          <t>PHX@LV</t>
        </is>
      </c>
      <c r="C12" s="17" t="inlineStr">
        <is>
          <t>Moneyline</t>
        </is>
      </c>
      <c r="D12" s="17" t="inlineStr">
        <is>
          <t>LV</t>
        </is>
      </c>
      <c r="E12" s="27" t="n">
        <v>68.7</v>
      </c>
      <c r="F12" s="28" t="n">
        <v>1.456</v>
      </c>
      <c r="G12" s="28" t="n">
        <v>1.2381</v>
      </c>
      <c r="H12" s="38" t="n">
        <v>-12.07</v>
      </c>
      <c r="I12" s="17" t="inlineStr">
        <is>
          <t>PASS</t>
        </is>
      </c>
      <c r="J12" s="39" t="inlineStr">
        <is>
          <t>F</t>
        </is>
      </c>
      <c r="K12" s="17" t="inlineStr"/>
      <c r="L12" s="17" t="inlineStr">
        <is>
          <t>Moneyline: LV. · Model prob 68.7% · fair line 1.46 · vs. fanduel 1.24 · → edge -12.1% · (PHX@LV)</t>
        </is>
      </c>
    </row>
    <row r="13">
      <c r="A13" s="30" t="n">
        <v>8</v>
      </c>
      <c r="B13" s="31" t="inlineStr">
        <is>
          <t>DAL@IND</t>
        </is>
      </c>
      <c r="C13" s="30" t="inlineStr">
        <is>
          <t>Moneyline</t>
        </is>
      </c>
      <c r="D13" s="30" t="inlineStr">
        <is>
          <t>IND</t>
        </is>
      </c>
      <c r="E13" s="32" t="n">
        <v>56.10000000000001</v>
      </c>
      <c r="F13" s="33" t="n">
        <v>1.783</v>
      </c>
      <c r="G13" s="33" t="n">
        <v>1.4082</v>
      </c>
      <c r="H13" s="37" t="n">
        <v>-14.91</v>
      </c>
      <c r="I13" s="30" t="inlineStr">
        <is>
          <t>PASS</t>
        </is>
      </c>
      <c r="J13" s="35" t="inlineStr">
        <is>
          <t>F</t>
        </is>
      </c>
      <c r="K13" s="30" t="inlineStr"/>
      <c r="L13" s="30" t="inlineStr">
        <is>
          <t>Moneyline: IND. · Model prob 56.1% · fair line 1.78 · vs. fanduel 1.41 · → edge -14.9% · (DAL@IND)</t>
        </is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0" formatRows="0" sort="1"/>
  <mergeCells count="2">
    <mergeCell ref="B2:L2"/>
    <mergeCell ref="B3:L3"/>
  </mergeCells>
  <conditionalFormatting sqref="H6:H13">
    <cfRule type="dataBar" priority="1">
      <dataBar showValue="1">
        <cfvo type="num" val="-15"/>
        <cfvo type="num" val="20"/>
        <color rgb="005C2E91"/>
      </dataBar>
    </cfRule>
  </conditionalFormatting>
  <hyperlinks>
    <hyperlink xmlns:r="http://schemas.openxmlformats.org/officeDocument/2006/relationships" ref="B6" r:id="rId1"/>
    <hyperlink xmlns:r="http://schemas.openxmlformats.org/officeDocument/2006/relationships" ref="B7" r:id="rId2"/>
    <hyperlink xmlns:r="http://schemas.openxmlformats.org/officeDocument/2006/relationships" ref="B8" r:id="rId3"/>
    <hyperlink xmlns:r="http://schemas.openxmlformats.org/officeDocument/2006/relationships" ref="B9" r:id="rId4"/>
    <hyperlink xmlns:r="http://schemas.openxmlformats.org/officeDocument/2006/relationships" ref="B10" r:id="rId5"/>
    <hyperlink xmlns:r="http://schemas.openxmlformats.org/officeDocument/2006/relationships" ref="B11" r:id="rId6"/>
    <hyperlink xmlns:r="http://schemas.openxmlformats.org/officeDocument/2006/relationships" ref="B12" r:id="rId7"/>
    <hyperlink xmlns:r="http://schemas.openxmlformats.org/officeDocument/2006/relationships" ref="B13" r:id="rId8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B68A35"/>
    <outlinePr summaryBelow="1" summaryRight="1"/>
    <pageSetUpPr/>
  </sheetPr>
  <dimension ref="A1:M67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12" customWidth="1" min="2" max="2"/>
    <col width="18" customWidth="1" min="3" max="3"/>
    <col width="14" customWidth="1" min="4" max="4"/>
    <col width="16" customWidth="1" min="5" max="5"/>
    <col width="11" customWidth="1" min="6" max="6"/>
    <col width="9" customWidth="1" min="7" max="7"/>
    <col width="11" customWidth="1" min="8" max="8"/>
    <col width="9" customWidth="1" min="9" max="9"/>
    <col width="11" customWidth="1" min="10" max="10"/>
    <col width="11" customWidth="1" min="11" max="11"/>
    <col width="11" customWidth="1" min="12" max="12"/>
    <col width="30" customWidth="1" min="13" max="13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>
      <c r="B2" s="4" t="inlineStr">
        <is>
          <t>Bet Logger — Manual Tracking</t>
        </is>
      </c>
    </row>
    <row r="3">
      <c r="B3" s="5" t="inlineStr">
        <is>
          <t>Log every bet you place. Real P&amp;L, ROI vs. projected edge, and bankroll impact auto-calculate. ½-Kelly stakes are the recommended default — see Bankroll Manager.</t>
        </is>
      </c>
    </row>
    <row r="5">
      <c r="A5" s="16" t="inlineStr">
        <is>
          <t>Date</t>
        </is>
      </c>
      <c r="B5" s="16" t="inlineStr">
        <is>
          <t>Sport</t>
        </is>
      </c>
      <c r="C5" s="16" t="inlineStr">
        <is>
          <t>Matchup</t>
        </is>
      </c>
      <c r="D5" s="16" t="inlineStr">
        <is>
          <t>Market</t>
        </is>
      </c>
      <c r="E5" s="16" t="inlineStr">
        <is>
          <t>Pick</t>
        </is>
      </c>
      <c r="F5" s="16" t="inlineStr">
        <is>
          <t>Odds (Dec)</t>
        </is>
      </c>
      <c r="G5" s="16" t="inlineStr">
        <is>
          <t>Stake (u)</t>
        </is>
      </c>
      <c r="H5" s="16" t="inlineStr">
        <is>
          <t>Proj Edge %</t>
        </is>
      </c>
      <c r="I5" s="16" t="inlineStr">
        <is>
          <t>Result</t>
        </is>
      </c>
      <c r="J5" s="16" t="inlineStr">
        <is>
          <t>Units +/-</t>
        </is>
      </c>
      <c r="K5" s="16" t="inlineStr">
        <is>
          <t>ROI %</t>
        </is>
      </c>
      <c r="L5" s="16" t="inlineStr">
        <is>
          <t>Bankroll After</t>
        </is>
      </c>
      <c r="M5" s="16" t="inlineStr">
        <is>
          <t>Notes</t>
        </is>
      </c>
    </row>
    <row r="6">
      <c r="A6" s="40" t="n"/>
      <c r="B6" s="40" t="inlineStr">
        <is>
          <t>WNBA</t>
        </is>
      </c>
      <c r="C6" s="40" t="n"/>
      <c r="D6" s="40" t="n"/>
      <c r="E6" s="40" t="n"/>
      <c r="F6" s="41" t="n"/>
      <c r="G6" s="42" t="n"/>
      <c r="H6" s="43" t="n"/>
      <c r="I6" s="40" t="n"/>
      <c r="J6" s="44">
        <f>IF(I6="win",G6*(F6-1),IF(I6="loss",-G6,IF(I6="push",0,"")))</f>
        <v/>
      </c>
      <c r="K6" s="45">
        <f>IFERROR(J6/G6,"")</f>
        <v/>
      </c>
      <c r="L6" s="19">
        <f>IFERROR('Bankroll Manager'!C5+J6,"")</f>
        <v/>
      </c>
      <c r="M6" s="40" t="n"/>
    </row>
    <row r="7">
      <c r="A7" s="46" t="n"/>
      <c r="B7" s="46" t="n"/>
      <c r="C7" s="46" t="n"/>
      <c r="D7" s="46" t="n"/>
      <c r="E7" s="46" t="n"/>
      <c r="F7" s="47" t="n"/>
      <c r="G7" s="48" t="n"/>
      <c r="H7" s="49" t="n"/>
      <c r="I7" s="46" t="n"/>
      <c r="J7" s="50">
        <f>IF(I7="win",G7*(F7-1),IF(I7="loss",-G7,IF(I7="push",0,"")))</f>
        <v/>
      </c>
      <c r="K7" s="51">
        <f>IFERROR(J7/G7,"")</f>
        <v/>
      </c>
      <c r="L7" s="52">
        <f>IFERROR(L6+J7,"")</f>
        <v/>
      </c>
      <c r="M7" s="46" t="n"/>
    </row>
    <row r="8">
      <c r="A8" s="40" t="n"/>
      <c r="B8" s="40" t="n"/>
      <c r="C8" s="40" t="n"/>
      <c r="D8" s="40" t="n"/>
      <c r="E8" s="40" t="n"/>
      <c r="F8" s="41" t="n"/>
      <c r="G8" s="42" t="n"/>
      <c r="H8" s="43" t="n"/>
      <c r="I8" s="40" t="n"/>
      <c r="J8" s="44">
        <f>IF(I8="win",G8*(F8-1),IF(I8="loss",-G8,IF(I8="push",0,"")))</f>
        <v/>
      </c>
      <c r="K8" s="45">
        <f>IFERROR(J8/G8,"")</f>
        <v/>
      </c>
      <c r="L8" s="19">
        <f>IFERROR(L7+J8,"")</f>
        <v/>
      </c>
      <c r="M8" s="40" t="n"/>
    </row>
    <row r="9">
      <c r="A9" s="46" t="n"/>
      <c r="B9" s="46" t="n"/>
      <c r="C9" s="46" t="n"/>
      <c r="D9" s="46" t="n"/>
      <c r="E9" s="46" t="n"/>
      <c r="F9" s="47" t="n"/>
      <c r="G9" s="48" t="n"/>
      <c r="H9" s="49" t="n"/>
      <c r="I9" s="46" t="n"/>
      <c r="J9" s="50">
        <f>IF(I9="win",G9*(F9-1),IF(I9="loss",-G9,IF(I9="push",0,"")))</f>
        <v/>
      </c>
      <c r="K9" s="51">
        <f>IFERROR(J9/G9,"")</f>
        <v/>
      </c>
      <c r="L9" s="52">
        <f>IFERROR(L8+J9,"")</f>
        <v/>
      </c>
      <c r="M9" s="46" t="n"/>
    </row>
    <row r="10">
      <c r="A10" s="40" t="n"/>
      <c r="B10" s="40" t="n"/>
      <c r="C10" s="40" t="n"/>
      <c r="D10" s="40" t="n"/>
      <c r="E10" s="40" t="n"/>
      <c r="F10" s="41" t="n"/>
      <c r="G10" s="42" t="n"/>
      <c r="H10" s="43" t="n"/>
      <c r="I10" s="40" t="n"/>
      <c r="J10" s="44">
        <f>IF(I10="win",G10*(F10-1),IF(I10="loss",-G10,IF(I10="push",0,"")))</f>
        <v/>
      </c>
      <c r="K10" s="45">
        <f>IFERROR(J10/G10,"")</f>
        <v/>
      </c>
      <c r="L10" s="19">
        <f>IFERROR(L9+J10,"")</f>
        <v/>
      </c>
      <c r="M10" s="40" t="n"/>
    </row>
    <row r="11">
      <c r="A11" s="46" t="n"/>
      <c r="B11" s="46" t="n"/>
      <c r="C11" s="46" t="n"/>
      <c r="D11" s="46" t="n"/>
      <c r="E11" s="46" t="n"/>
      <c r="F11" s="47" t="n"/>
      <c r="G11" s="48" t="n"/>
      <c r="H11" s="49" t="n"/>
      <c r="I11" s="46" t="n"/>
      <c r="J11" s="50">
        <f>IF(I11="win",G11*(F11-1),IF(I11="loss",-G11,IF(I11="push",0,"")))</f>
        <v/>
      </c>
      <c r="K11" s="51">
        <f>IFERROR(J11/G11,"")</f>
        <v/>
      </c>
      <c r="L11" s="52">
        <f>IFERROR(L10+J11,"")</f>
        <v/>
      </c>
      <c r="M11" s="46" t="n"/>
    </row>
    <row r="12">
      <c r="A12" s="40" t="n"/>
      <c r="B12" s="40" t="n"/>
      <c r="C12" s="40" t="n"/>
      <c r="D12" s="40" t="n"/>
      <c r="E12" s="40" t="n"/>
      <c r="F12" s="41" t="n"/>
      <c r="G12" s="42" t="n"/>
      <c r="H12" s="43" t="n"/>
      <c r="I12" s="40" t="n"/>
      <c r="J12" s="44">
        <f>IF(I12="win",G12*(F12-1),IF(I12="loss",-G12,IF(I12="push",0,"")))</f>
        <v/>
      </c>
      <c r="K12" s="45">
        <f>IFERROR(J12/G12,"")</f>
        <v/>
      </c>
      <c r="L12" s="19">
        <f>IFERROR(L11+J12,"")</f>
        <v/>
      </c>
      <c r="M12" s="40" t="n"/>
    </row>
    <row r="13">
      <c r="A13" s="46" t="n"/>
      <c r="B13" s="46" t="n"/>
      <c r="C13" s="46" t="n"/>
      <c r="D13" s="46" t="n"/>
      <c r="E13" s="46" t="n"/>
      <c r="F13" s="47" t="n"/>
      <c r="G13" s="48" t="n"/>
      <c r="H13" s="49" t="n"/>
      <c r="I13" s="46" t="n"/>
      <c r="J13" s="50">
        <f>IF(I13="win",G13*(F13-1),IF(I13="loss",-G13,IF(I13="push",0,"")))</f>
        <v/>
      </c>
      <c r="K13" s="51">
        <f>IFERROR(J13/G13,"")</f>
        <v/>
      </c>
      <c r="L13" s="52">
        <f>IFERROR(L12+J13,"")</f>
        <v/>
      </c>
      <c r="M13" s="46" t="n"/>
    </row>
    <row r="14">
      <c r="A14" s="40" t="n"/>
      <c r="B14" s="40" t="n"/>
      <c r="C14" s="40" t="n"/>
      <c r="D14" s="40" t="n"/>
      <c r="E14" s="40" t="n"/>
      <c r="F14" s="41" t="n"/>
      <c r="G14" s="42" t="n"/>
      <c r="H14" s="43" t="n"/>
      <c r="I14" s="40" t="n"/>
      <c r="J14" s="44">
        <f>IF(I14="win",G14*(F14-1),IF(I14="loss",-G14,IF(I14="push",0,"")))</f>
        <v/>
      </c>
      <c r="K14" s="45">
        <f>IFERROR(J14/G14,"")</f>
        <v/>
      </c>
      <c r="L14" s="19">
        <f>IFERROR(L13+J14,"")</f>
        <v/>
      </c>
      <c r="M14" s="40" t="n"/>
    </row>
    <row r="15">
      <c r="A15" s="46" t="n"/>
      <c r="B15" s="46" t="n"/>
      <c r="C15" s="46" t="n"/>
      <c r="D15" s="46" t="n"/>
      <c r="E15" s="46" t="n"/>
      <c r="F15" s="47" t="n"/>
      <c r="G15" s="48" t="n"/>
      <c r="H15" s="49" t="n"/>
      <c r="I15" s="46" t="n"/>
      <c r="J15" s="50">
        <f>IF(I15="win",G15*(F15-1),IF(I15="loss",-G15,IF(I15="push",0,"")))</f>
        <v/>
      </c>
      <c r="K15" s="51">
        <f>IFERROR(J15/G15,"")</f>
        <v/>
      </c>
      <c r="L15" s="52">
        <f>IFERROR(L14+J15,"")</f>
        <v/>
      </c>
      <c r="M15" s="46" t="n"/>
    </row>
    <row r="16">
      <c r="A16" s="40" t="n"/>
      <c r="B16" s="40" t="n"/>
      <c r="C16" s="40" t="n"/>
      <c r="D16" s="40" t="n"/>
      <c r="E16" s="40" t="n"/>
      <c r="F16" s="41" t="n"/>
      <c r="G16" s="42" t="n"/>
      <c r="H16" s="43" t="n"/>
      <c r="I16" s="40" t="n"/>
      <c r="J16" s="44">
        <f>IF(I16="win",G16*(F16-1),IF(I16="loss",-G16,IF(I16="push",0,"")))</f>
        <v/>
      </c>
      <c r="K16" s="45">
        <f>IFERROR(J16/G16,"")</f>
        <v/>
      </c>
      <c r="L16" s="19">
        <f>IFERROR(L15+J16,"")</f>
        <v/>
      </c>
      <c r="M16" s="40" t="n"/>
    </row>
    <row r="17">
      <c r="A17" s="46" t="n"/>
      <c r="B17" s="46" t="n"/>
      <c r="C17" s="46" t="n"/>
      <c r="D17" s="46" t="n"/>
      <c r="E17" s="46" t="n"/>
      <c r="F17" s="47" t="n"/>
      <c r="G17" s="48" t="n"/>
      <c r="H17" s="49" t="n"/>
      <c r="I17" s="46" t="n"/>
      <c r="J17" s="50">
        <f>IF(I17="win",G17*(F17-1),IF(I17="loss",-G17,IF(I17="push",0,"")))</f>
        <v/>
      </c>
      <c r="K17" s="51">
        <f>IFERROR(J17/G17,"")</f>
        <v/>
      </c>
      <c r="L17" s="52">
        <f>IFERROR(L16+J17,"")</f>
        <v/>
      </c>
      <c r="M17" s="46" t="n"/>
    </row>
    <row r="18">
      <c r="A18" s="40" t="n"/>
      <c r="B18" s="40" t="n"/>
      <c r="C18" s="40" t="n"/>
      <c r="D18" s="40" t="n"/>
      <c r="E18" s="40" t="n"/>
      <c r="F18" s="41" t="n"/>
      <c r="G18" s="42" t="n"/>
      <c r="H18" s="43" t="n"/>
      <c r="I18" s="40" t="n"/>
      <c r="J18" s="44">
        <f>IF(I18="win",G18*(F18-1),IF(I18="loss",-G18,IF(I18="push",0,"")))</f>
        <v/>
      </c>
      <c r="K18" s="45">
        <f>IFERROR(J18/G18,"")</f>
        <v/>
      </c>
      <c r="L18" s="19">
        <f>IFERROR(L17+J18,"")</f>
        <v/>
      </c>
      <c r="M18" s="40" t="n"/>
    </row>
    <row r="19">
      <c r="A19" s="46" t="n"/>
      <c r="B19" s="46" t="n"/>
      <c r="C19" s="46" t="n"/>
      <c r="D19" s="46" t="n"/>
      <c r="E19" s="46" t="n"/>
      <c r="F19" s="47" t="n"/>
      <c r="G19" s="48" t="n"/>
      <c r="H19" s="49" t="n"/>
      <c r="I19" s="46" t="n"/>
      <c r="J19" s="50">
        <f>IF(I19="win",G19*(F19-1),IF(I19="loss",-G19,IF(I19="push",0,"")))</f>
        <v/>
      </c>
      <c r="K19" s="51">
        <f>IFERROR(J19/G19,"")</f>
        <v/>
      </c>
      <c r="L19" s="52">
        <f>IFERROR(L18+J19,"")</f>
        <v/>
      </c>
      <c r="M19" s="46" t="n"/>
    </row>
    <row r="20">
      <c r="A20" s="40" t="n"/>
      <c r="B20" s="40" t="n"/>
      <c r="C20" s="40" t="n"/>
      <c r="D20" s="40" t="n"/>
      <c r="E20" s="40" t="n"/>
      <c r="F20" s="41" t="n"/>
      <c r="G20" s="42" t="n"/>
      <c r="H20" s="43" t="n"/>
      <c r="I20" s="40" t="n"/>
      <c r="J20" s="44">
        <f>IF(I20="win",G20*(F20-1),IF(I20="loss",-G20,IF(I20="push",0,"")))</f>
        <v/>
      </c>
      <c r="K20" s="45">
        <f>IFERROR(J20/G20,"")</f>
        <v/>
      </c>
      <c r="L20" s="19">
        <f>IFERROR(L19+J20,"")</f>
        <v/>
      </c>
      <c r="M20" s="40" t="n"/>
    </row>
    <row r="21">
      <c r="A21" s="46" t="n"/>
      <c r="B21" s="46" t="n"/>
      <c r="C21" s="46" t="n"/>
      <c r="D21" s="46" t="n"/>
      <c r="E21" s="46" t="n"/>
      <c r="F21" s="47" t="n"/>
      <c r="G21" s="48" t="n"/>
      <c r="H21" s="49" t="n"/>
      <c r="I21" s="46" t="n"/>
      <c r="J21" s="50">
        <f>IF(I21="win",G21*(F21-1),IF(I21="loss",-G21,IF(I21="push",0,"")))</f>
        <v/>
      </c>
      <c r="K21" s="51">
        <f>IFERROR(J21/G21,"")</f>
        <v/>
      </c>
      <c r="L21" s="52">
        <f>IFERROR(L20+J21,"")</f>
        <v/>
      </c>
      <c r="M21" s="46" t="n"/>
    </row>
    <row r="22">
      <c r="A22" s="40" t="n"/>
      <c r="B22" s="40" t="n"/>
      <c r="C22" s="40" t="n"/>
      <c r="D22" s="40" t="n"/>
      <c r="E22" s="40" t="n"/>
      <c r="F22" s="41" t="n"/>
      <c r="G22" s="42" t="n"/>
      <c r="H22" s="43" t="n"/>
      <c r="I22" s="40" t="n"/>
      <c r="J22" s="44">
        <f>IF(I22="win",G22*(F22-1),IF(I22="loss",-G22,IF(I22="push",0,"")))</f>
        <v/>
      </c>
      <c r="K22" s="45">
        <f>IFERROR(J22/G22,"")</f>
        <v/>
      </c>
      <c r="L22" s="19">
        <f>IFERROR(L21+J22,"")</f>
        <v/>
      </c>
      <c r="M22" s="40" t="n"/>
    </row>
    <row r="23">
      <c r="A23" s="46" t="n"/>
      <c r="B23" s="46" t="n"/>
      <c r="C23" s="46" t="n"/>
      <c r="D23" s="46" t="n"/>
      <c r="E23" s="46" t="n"/>
      <c r="F23" s="47" t="n"/>
      <c r="G23" s="48" t="n"/>
      <c r="H23" s="49" t="n"/>
      <c r="I23" s="46" t="n"/>
      <c r="J23" s="50">
        <f>IF(I23="win",G23*(F23-1),IF(I23="loss",-G23,IF(I23="push",0,"")))</f>
        <v/>
      </c>
      <c r="K23" s="51">
        <f>IFERROR(J23/G23,"")</f>
        <v/>
      </c>
      <c r="L23" s="52">
        <f>IFERROR(L22+J23,"")</f>
        <v/>
      </c>
      <c r="M23" s="46" t="n"/>
    </row>
    <row r="24">
      <c r="A24" s="40" t="n"/>
      <c r="B24" s="40" t="n"/>
      <c r="C24" s="40" t="n"/>
      <c r="D24" s="40" t="n"/>
      <c r="E24" s="40" t="n"/>
      <c r="F24" s="41" t="n"/>
      <c r="G24" s="42" t="n"/>
      <c r="H24" s="43" t="n"/>
      <c r="I24" s="40" t="n"/>
      <c r="J24" s="44">
        <f>IF(I24="win",G24*(F24-1),IF(I24="loss",-G24,IF(I24="push",0,"")))</f>
        <v/>
      </c>
      <c r="K24" s="45">
        <f>IFERROR(J24/G24,"")</f>
        <v/>
      </c>
      <c r="L24" s="19">
        <f>IFERROR(L23+J24,"")</f>
        <v/>
      </c>
      <c r="M24" s="40" t="n"/>
    </row>
    <row r="25">
      <c r="A25" s="46" t="n"/>
      <c r="B25" s="46" t="n"/>
      <c r="C25" s="46" t="n"/>
      <c r="D25" s="46" t="n"/>
      <c r="E25" s="46" t="n"/>
      <c r="F25" s="47" t="n"/>
      <c r="G25" s="48" t="n"/>
      <c r="H25" s="49" t="n"/>
      <c r="I25" s="46" t="n"/>
      <c r="J25" s="50">
        <f>IF(I25="win",G25*(F25-1),IF(I25="loss",-G25,IF(I25="push",0,"")))</f>
        <v/>
      </c>
      <c r="K25" s="51">
        <f>IFERROR(J25/G25,"")</f>
        <v/>
      </c>
      <c r="L25" s="52">
        <f>IFERROR(L24+J25,"")</f>
        <v/>
      </c>
      <c r="M25" s="46" t="n"/>
    </row>
    <row r="26">
      <c r="A26" s="40" t="n"/>
      <c r="B26" s="40" t="n"/>
      <c r="C26" s="40" t="n"/>
      <c r="D26" s="40" t="n"/>
      <c r="E26" s="40" t="n"/>
      <c r="F26" s="41" t="n"/>
      <c r="G26" s="42" t="n"/>
      <c r="H26" s="43" t="n"/>
      <c r="I26" s="40" t="n"/>
      <c r="J26" s="44">
        <f>IF(I26="win",G26*(F26-1),IF(I26="loss",-G26,IF(I26="push",0,"")))</f>
        <v/>
      </c>
      <c r="K26" s="45">
        <f>IFERROR(J26/G26,"")</f>
        <v/>
      </c>
      <c r="L26" s="19">
        <f>IFERROR(L25+J26,"")</f>
        <v/>
      </c>
      <c r="M26" s="40" t="n"/>
    </row>
    <row r="27">
      <c r="A27" s="46" t="n"/>
      <c r="B27" s="46" t="n"/>
      <c r="C27" s="46" t="n"/>
      <c r="D27" s="46" t="n"/>
      <c r="E27" s="46" t="n"/>
      <c r="F27" s="47" t="n"/>
      <c r="G27" s="48" t="n"/>
      <c r="H27" s="49" t="n"/>
      <c r="I27" s="46" t="n"/>
      <c r="J27" s="50">
        <f>IF(I27="win",G27*(F27-1),IF(I27="loss",-G27,IF(I27="push",0,"")))</f>
        <v/>
      </c>
      <c r="K27" s="51">
        <f>IFERROR(J27/G27,"")</f>
        <v/>
      </c>
      <c r="L27" s="52">
        <f>IFERROR(L26+J27,"")</f>
        <v/>
      </c>
      <c r="M27" s="46" t="n"/>
    </row>
    <row r="28">
      <c r="A28" s="40" t="n"/>
      <c r="B28" s="40" t="n"/>
      <c r="C28" s="40" t="n"/>
      <c r="D28" s="40" t="n"/>
      <c r="E28" s="40" t="n"/>
      <c r="F28" s="41" t="n"/>
      <c r="G28" s="42" t="n"/>
      <c r="H28" s="43" t="n"/>
      <c r="I28" s="40" t="n"/>
      <c r="J28" s="44">
        <f>IF(I28="win",G28*(F28-1),IF(I28="loss",-G28,IF(I28="push",0,"")))</f>
        <v/>
      </c>
      <c r="K28" s="45">
        <f>IFERROR(J28/G28,"")</f>
        <v/>
      </c>
      <c r="L28" s="19">
        <f>IFERROR(L27+J28,"")</f>
        <v/>
      </c>
      <c r="M28" s="40" t="n"/>
    </row>
    <row r="29">
      <c r="A29" s="46" t="n"/>
      <c r="B29" s="46" t="n"/>
      <c r="C29" s="46" t="n"/>
      <c r="D29" s="46" t="n"/>
      <c r="E29" s="46" t="n"/>
      <c r="F29" s="47" t="n"/>
      <c r="G29" s="48" t="n"/>
      <c r="H29" s="49" t="n"/>
      <c r="I29" s="46" t="n"/>
      <c r="J29" s="50">
        <f>IF(I29="win",G29*(F29-1),IF(I29="loss",-G29,IF(I29="push",0,"")))</f>
        <v/>
      </c>
      <c r="K29" s="51">
        <f>IFERROR(J29/G29,"")</f>
        <v/>
      </c>
      <c r="L29" s="52">
        <f>IFERROR(L28+J29,"")</f>
        <v/>
      </c>
      <c r="M29" s="46" t="n"/>
    </row>
    <row r="30">
      <c r="A30" s="40" t="n"/>
      <c r="B30" s="40" t="n"/>
      <c r="C30" s="40" t="n"/>
      <c r="D30" s="40" t="n"/>
      <c r="E30" s="40" t="n"/>
      <c r="F30" s="41" t="n"/>
      <c r="G30" s="42" t="n"/>
      <c r="H30" s="43" t="n"/>
      <c r="I30" s="40" t="n"/>
      <c r="J30" s="44">
        <f>IF(I30="win",G30*(F30-1),IF(I30="loss",-G30,IF(I30="push",0,"")))</f>
        <v/>
      </c>
      <c r="K30" s="45">
        <f>IFERROR(J30/G30,"")</f>
        <v/>
      </c>
      <c r="L30" s="19">
        <f>IFERROR(L29+J30,"")</f>
        <v/>
      </c>
      <c r="M30" s="40" t="n"/>
    </row>
    <row r="31">
      <c r="A31" s="46" t="n"/>
      <c r="B31" s="46" t="n"/>
      <c r="C31" s="46" t="n"/>
      <c r="D31" s="46" t="n"/>
      <c r="E31" s="46" t="n"/>
      <c r="F31" s="47" t="n"/>
      <c r="G31" s="48" t="n"/>
      <c r="H31" s="49" t="n"/>
      <c r="I31" s="46" t="n"/>
      <c r="J31" s="50">
        <f>IF(I31="win",G31*(F31-1),IF(I31="loss",-G31,IF(I31="push",0,"")))</f>
        <v/>
      </c>
      <c r="K31" s="51">
        <f>IFERROR(J31/G31,"")</f>
        <v/>
      </c>
      <c r="L31" s="52">
        <f>IFERROR(L30+J31,"")</f>
        <v/>
      </c>
      <c r="M31" s="46" t="n"/>
    </row>
    <row r="32">
      <c r="A32" s="40" t="n"/>
      <c r="B32" s="40" t="n"/>
      <c r="C32" s="40" t="n"/>
      <c r="D32" s="40" t="n"/>
      <c r="E32" s="40" t="n"/>
      <c r="F32" s="41" t="n"/>
      <c r="G32" s="42" t="n"/>
      <c r="H32" s="43" t="n"/>
      <c r="I32" s="40" t="n"/>
      <c r="J32" s="44">
        <f>IF(I32="win",G32*(F32-1),IF(I32="loss",-G32,IF(I32="push",0,"")))</f>
        <v/>
      </c>
      <c r="K32" s="45">
        <f>IFERROR(J32/G32,"")</f>
        <v/>
      </c>
      <c r="L32" s="19">
        <f>IFERROR(L31+J32,"")</f>
        <v/>
      </c>
      <c r="M32" s="40" t="n"/>
    </row>
    <row r="33">
      <c r="A33" s="46" t="n"/>
      <c r="B33" s="46" t="n"/>
      <c r="C33" s="46" t="n"/>
      <c r="D33" s="46" t="n"/>
      <c r="E33" s="46" t="n"/>
      <c r="F33" s="47" t="n"/>
      <c r="G33" s="48" t="n"/>
      <c r="H33" s="49" t="n"/>
      <c r="I33" s="46" t="n"/>
      <c r="J33" s="50">
        <f>IF(I33="win",G33*(F33-1),IF(I33="loss",-G33,IF(I33="push",0,"")))</f>
        <v/>
      </c>
      <c r="K33" s="51">
        <f>IFERROR(J33/G33,"")</f>
        <v/>
      </c>
      <c r="L33" s="52">
        <f>IFERROR(L32+J33,"")</f>
        <v/>
      </c>
      <c r="M33" s="46" t="n"/>
    </row>
    <row r="34">
      <c r="A34" s="40" t="n"/>
      <c r="B34" s="40" t="n"/>
      <c r="C34" s="40" t="n"/>
      <c r="D34" s="40" t="n"/>
      <c r="E34" s="40" t="n"/>
      <c r="F34" s="41" t="n"/>
      <c r="G34" s="42" t="n"/>
      <c r="H34" s="43" t="n"/>
      <c r="I34" s="40" t="n"/>
      <c r="J34" s="44">
        <f>IF(I34="win",G34*(F34-1),IF(I34="loss",-G34,IF(I34="push",0,"")))</f>
        <v/>
      </c>
      <c r="K34" s="45">
        <f>IFERROR(J34/G34,"")</f>
        <v/>
      </c>
      <c r="L34" s="19">
        <f>IFERROR(L33+J34,"")</f>
        <v/>
      </c>
      <c r="M34" s="40" t="n"/>
    </row>
    <row r="35">
      <c r="A35" s="46" t="n"/>
      <c r="B35" s="46" t="n"/>
      <c r="C35" s="46" t="n"/>
      <c r="D35" s="46" t="n"/>
      <c r="E35" s="46" t="n"/>
      <c r="F35" s="47" t="n"/>
      <c r="G35" s="48" t="n"/>
      <c r="H35" s="49" t="n"/>
      <c r="I35" s="46" t="n"/>
      <c r="J35" s="50">
        <f>IF(I35="win",G35*(F35-1),IF(I35="loss",-G35,IF(I35="push",0,"")))</f>
        <v/>
      </c>
      <c r="K35" s="51">
        <f>IFERROR(J35/G35,"")</f>
        <v/>
      </c>
      <c r="L35" s="52">
        <f>IFERROR(L34+J35,"")</f>
        <v/>
      </c>
      <c r="M35" s="46" t="n"/>
    </row>
    <row r="36">
      <c r="A36" s="40" t="n"/>
      <c r="B36" s="40" t="n"/>
      <c r="C36" s="40" t="n"/>
      <c r="D36" s="40" t="n"/>
      <c r="E36" s="40" t="n"/>
      <c r="F36" s="41" t="n"/>
      <c r="G36" s="42" t="n"/>
      <c r="H36" s="43" t="n"/>
      <c r="I36" s="40" t="n"/>
      <c r="J36" s="44">
        <f>IF(I36="win",G36*(F36-1),IF(I36="loss",-G36,IF(I36="push",0,"")))</f>
        <v/>
      </c>
      <c r="K36" s="45">
        <f>IFERROR(J36/G36,"")</f>
        <v/>
      </c>
      <c r="L36" s="19">
        <f>IFERROR(L35+J36,"")</f>
        <v/>
      </c>
      <c r="M36" s="40" t="n"/>
    </row>
    <row r="37">
      <c r="A37" s="46" t="n"/>
      <c r="B37" s="46" t="n"/>
      <c r="C37" s="46" t="n"/>
      <c r="D37" s="46" t="n"/>
      <c r="E37" s="46" t="n"/>
      <c r="F37" s="47" t="n"/>
      <c r="G37" s="48" t="n"/>
      <c r="H37" s="49" t="n"/>
      <c r="I37" s="46" t="n"/>
      <c r="J37" s="50">
        <f>IF(I37="win",G37*(F37-1),IF(I37="loss",-G37,IF(I37="push",0,"")))</f>
        <v/>
      </c>
      <c r="K37" s="51">
        <f>IFERROR(J37/G37,"")</f>
        <v/>
      </c>
      <c r="L37" s="52">
        <f>IFERROR(L36+J37,"")</f>
        <v/>
      </c>
      <c r="M37" s="46" t="n"/>
    </row>
    <row r="38">
      <c r="A38" s="40" t="n"/>
      <c r="B38" s="40" t="n"/>
      <c r="C38" s="40" t="n"/>
      <c r="D38" s="40" t="n"/>
      <c r="E38" s="40" t="n"/>
      <c r="F38" s="41" t="n"/>
      <c r="G38" s="42" t="n"/>
      <c r="H38" s="43" t="n"/>
      <c r="I38" s="40" t="n"/>
      <c r="J38" s="44">
        <f>IF(I38="win",G38*(F38-1),IF(I38="loss",-G38,IF(I38="push",0,"")))</f>
        <v/>
      </c>
      <c r="K38" s="45">
        <f>IFERROR(J38/G38,"")</f>
        <v/>
      </c>
      <c r="L38" s="19">
        <f>IFERROR(L37+J38,"")</f>
        <v/>
      </c>
      <c r="M38" s="40" t="n"/>
    </row>
    <row r="39">
      <c r="A39" s="46" t="n"/>
      <c r="B39" s="46" t="n"/>
      <c r="C39" s="46" t="n"/>
      <c r="D39" s="46" t="n"/>
      <c r="E39" s="46" t="n"/>
      <c r="F39" s="47" t="n"/>
      <c r="G39" s="48" t="n"/>
      <c r="H39" s="49" t="n"/>
      <c r="I39" s="46" t="n"/>
      <c r="J39" s="50">
        <f>IF(I39="win",G39*(F39-1),IF(I39="loss",-G39,IF(I39="push",0,"")))</f>
        <v/>
      </c>
      <c r="K39" s="51">
        <f>IFERROR(J39/G39,"")</f>
        <v/>
      </c>
      <c r="L39" s="52">
        <f>IFERROR(L38+J39,"")</f>
        <v/>
      </c>
      <c r="M39" s="46" t="n"/>
    </row>
    <row r="40">
      <c r="A40" s="40" t="n"/>
      <c r="B40" s="40" t="n"/>
      <c r="C40" s="40" t="n"/>
      <c r="D40" s="40" t="n"/>
      <c r="E40" s="40" t="n"/>
      <c r="F40" s="41" t="n"/>
      <c r="G40" s="42" t="n"/>
      <c r="H40" s="43" t="n"/>
      <c r="I40" s="40" t="n"/>
      <c r="J40" s="44">
        <f>IF(I40="win",G40*(F40-1),IF(I40="loss",-G40,IF(I40="push",0,"")))</f>
        <v/>
      </c>
      <c r="K40" s="45">
        <f>IFERROR(J40/G40,"")</f>
        <v/>
      </c>
      <c r="L40" s="19">
        <f>IFERROR(L39+J40,"")</f>
        <v/>
      </c>
      <c r="M40" s="40" t="n"/>
    </row>
    <row r="41">
      <c r="A41" s="46" t="n"/>
      <c r="B41" s="46" t="n"/>
      <c r="C41" s="46" t="n"/>
      <c r="D41" s="46" t="n"/>
      <c r="E41" s="46" t="n"/>
      <c r="F41" s="47" t="n"/>
      <c r="G41" s="48" t="n"/>
      <c r="H41" s="49" t="n"/>
      <c r="I41" s="46" t="n"/>
      <c r="J41" s="50">
        <f>IF(I41="win",G41*(F41-1),IF(I41="loss",-G41,IF(I41="push",0,"")))</f>
        <v/>
      </c>
      <c r="K41" s="51">
        <f>IFERROR(J41/G41,"")</f>
        <v/>
      </c>
      <c r="L41" s="52">
        <f>IFERROR(L40+J41,"")</f>
        <v/>
      </c>
      <c r="M41" s="46" t="n"/>
    </row>
    <row r="42">
      <c r="A42" s="40" t="n"/>
      <c r="B42" s="40" t="n"/>
      <c r="C42" s="40" t="n"/>
      <c r="D42" s="40" t="n"/>
      <c r="E42" s="40" t="n"/>
      <c r="F42" s="41" t="n"/>
      <c r="G42" s="42" t="n"/>
      <c r="H42" s="43" t="n"/>
      <c r="I42" s="40" t="n"/>
      <c r="J42" s="44">
        <f>IF(I42="win",G42*(F42-1),IF(I42="loss",-G42,IF(I42="push",0,"")))</f>
        <v/>
      </c>
      <c r="K42" s="45">
        <f>IFERROR(J42/G42,"")</f>
        <v/>
      </c>
      <c r="L42" s="19">
        <f>IFERROR(L41+J42,"")</f>
        <v/>
      </c>
      <c r="M42" s="40" t="n"/>
    </row>
    <row r="43">
      <c r="A43" s="46" t="n"/>
      <c r="B43" s="46" t="n"/>
      <c r="C43" s="46" t="n"/>
      <c r="D43" s="46" t="n"/>
      <c r="E43" s="46" t="n"/>
      <c r="F43" s="47" t="n"/>
      <c r="G43" s="48" t="n"/>
      <c r="H43" s="49" t="n"/>
      <c r="I43" s="46" t="n"/>
      <c r="J43" s="50">
        <f>IF(I43="win",G43*(F43-1),IF(I43="loss",-G43,IF(I43="push",0,"")))</f>
        <v/>
      </c>
      <c r="K43" s="51">
        <f>IFERROR(J43/G43,"")</f>
        <v/>
      </c>
      <c r="L43" s="52">
        <f>IFERROR(L42+J43,"")</f>
        <v/>
      </c>
      <c r="M43" s="46" t="n"/>
    </row>
    <row r="44">
      <c r="A44" s="40" t="n"/>
      <c r="B44" s="40" t="n"/>
      <c r="C44" s="40" t="n"/>
      <c r="D44" s="40" t="n"/>
      <c r="E44" s="40" t="n"/>
      <c r="F44" s="41" t="n"/>
      <c r="G44" s="42" t="n"/>
      <c r="H44" s="43" t="n"/>
      <c r="I44" s="40" t="n"/>
      <c r="J44" s="44">
        <f>IF(I44="win",G44*(F44-1),IF(I44="loss",-G44,IF(I44="push",0,"")))</f>
        <v/>
      </c>
      <c r="K44" s="45">
        <f>IFERROR(J44/G44,"")</f>
        <v/>
      </c>
      <c r="L44" s="19">
        <f>IFERROR(L43+J44,"")</f>
        <v/>
      </c>
      <c r="M44" s="40" t="n"/>
    </row>
    <row r="45">
      <c r="A45" s="46" t="n"/>
      <c r="B45" s="46" t="n"/>
      <c r="C45" s="46" t="n"/>
      <c r="D45" s="46" t="n"/>
      <c r="E45" s="46" t="n"/>
      <c r="F45" s="47" t="n"/>
      <c r="G45" s="48" t="n"/>
      <c r="H45" s="49" t="n"/>
      <c r="I45" s="46" t="n"/>
      <c r="J45" s="50">
        <f>IF(I45="win",G45*(F45-1),IF(I45="loss",-G45,IF(I45="push",0,"")))</f>
        <v/>
      </c>
      <c r="K45" s="51">
        <f>IFERROR(J45/G45,"")</f>
        <v/>
      </c>
      <c r="L45" s="52">
        <f>IFERROR(L44+J45,"")</f>
        <v/>
      </c>
      <c r="M45" s="46" t="n"/>
    </row>
    <row r="46">
      <c r="A46" s="40" t="n"/>
      <c r="B46" s="40" t="n"/>
      <c r="C46" s="40" t="n"/>
      <c r="D46" s="40" t="n"/>
      <c r="E46" s="40" t="n"/>
      <c r="F46" s="41" t="n"/>
      <c r="G46" s="42" t="n"/>
      <c r="H46" s="43" t="n"/>
      <c r="I46" s="40" t="n"/>
      <c r="J46" s="44">
        <f>IF(I46="win",G46*(F46-1),IF(I46="loss",-G46,IF(I46="push",0,"")))</f>
        <v/>
      </c>
      <c r="K46" s="45">
        <f>IFERROR(J46/G46,"")</f>
        <v/>
      </c>
      <c r="L46" s="19">
        <f>IFERROR(L45+J46,"")</f>
        <v/>
      </c>
      <c r="M46" s="40" t="n"/>
    </row>
    <row r="47">
      <c r="A47" s="46" t="n"/>
      <c r="B47" s="46" t="n"/>
      <c r="C47" s="46" t="n"/>
      <c r="D47" s="46" t="n"/>
      <c r="E47" s="46" t="n"/>
      <c r="F47" s="47" t="n"/>
      <c r="G47" s="48" t="n"/>
      <c r="H47" s="49" t="n"/>
      <c r="I47" s="46" t="n"/>
      <c r="J47" s="50">
        <f>IF(I47="win",G47*(F47-1),IF(I47="loss",-G47,IF(I47="push",0,"")))</f>
        <v/>
      </c>
      <c r="K47" s="51">
        <f>IFERROR(J47/G47,"")</f>
        <v/>
      </c>
      <c r="L47" s="52">
        <f>IFERROR(L46+J47,"")</f>
        <v/>
      </c>
      <c r="M47" s="46" t="n"/>
    </row>
    <row r="48">
      <c r="A48" s="40" t="n"/>
      <c r="B48" s="40" t="n"/>
      <c r="C48" s="40" t="n"/>
      <c r="D48" s="40" t="n"/>
      <c r="E48" s="40" t="n"/>
      <c r="F48" s="41" t="n"/>
      <c r="G48" s="42" t="n"/>
      <c r="H48" s="43" t="n"/>
      <c r="I48" s="40" t="n"/>
      <c r="J48" s="44">
        <f>IF(I48="win",G48*(F48-1),IF(I48="loss",-G48,IF(I48="push",0,"")))</f>
        <v/>
      </c>
      <c r="K48" s="45">
        <f>IFERROR(J48/G48,"")</f>
        <v/>
      </c>
      <c r="L48" s="19">
        <f>IFERROR(L47+J48,"")</f>
        <v/>
      </c>
      <c r="M48" s="40" t="n"/>
    </row>
    <row r="49">
      <c r="A49" s="46" t="n"/>
      <c r="B49" s="46" t="n"/>
      <c r="C49" s="46" t="n"/>
      <c r="D49" s="46" t="n"/>
      <c r="E49" s="46" t="n"/>
      <c r="F49" s="47" t="n"/>
      <c r="G49" s="48" t="n"/>
      <c r="H49" s="49" t="n"/>
      <c r="I49" s="46" t="n"/>
      <c r="J49" s="50">
        <f>IF(I49="win",G49*(F49-1),IF(I49="loss",-G49,IF(I49="push",0,"")))</f>
        <v/>
      </c>
      <c r="K49" s="51">
        <f>IFERROR(J49/G49,"")</f>
        <v/>
      </c>
      <c r="L49" s="52">
        <f>IFERROR(L48+J49,"")</f>
        <v/>
      </c>
      <c r="M49" s="46" t="n"/>
    </row>
    <row r="50">
      <c r="A50" s="40" t="n"/>
      <c r="B50" s="40" t="n"/>
      <c r="C50" s="40" t="n"/>
      <c r="D50" s="40" t="n"/>
      <c r="E50" s="40" t="n"/>
      <c r="F50" s="41" t="n"/>
      <c r="G50" s="42" t="n"/>
      <c r="H50" s="43" t="n"/>
      <c r="I50" s="40" t="n"/>
      <c r="J50" s="44">
        <f>IF(I50="win",G50*(F50-1),IF(I50="loss",-G50,IF(I50="push",0,"")))</f>
        <v/>
      </c>
      <c r="K50" s="45">
        <f>IFERROR(J50/G50,"")</f>
        <v/>
      </c>
      <c r="L50" s="19">
        <f>IFERROR(L49+J50,"")</f>
        <v/>
      </c>
      <c r="M50" s="40" t="n"/>
    </row>
    <row r="51">
      <c r="A51" s="46" t="n"/>
      <c r="B51" s="46" t="n"/>
      <c r="C51" s="46" t="n"/>
      <c r="D51" s="46" t="n"/>
      <c r="E51" s="46" t="n"/>
      <c r="F51" s="47" t="n"/>
      <c r="G51" s="48" t="n"/>
      <c r="H51" s="49" t="n"/>
      <c r="I51" s="46" t="n"/>
      <c r="J51" s="50">
        <f>IF(I51="win",G51*(F51-1),IF(I51="loss",-G51,IF(I51="push",0,"")))</f>
        <v/>
      </c>
      <c r="K51" s="51">
        <f>IFERROR(J51/G51,"")</f>
        <v/>
      </c>
      <c r="L51" s="52">
        <f>IFERROR(L50+J51,"")</f>
        <v/>
      </c>
      <c r="M51" s="46" t="n"/>
    </row>
    <row r="52">
      <c r="A52" s="40" t="n"/>
      <c r="B52" s="40" t="n"/>
      <c r="C52" s="40" t="n"/>
      <c r="D52" s="40" t="n"/>
      <c r="E52" s="40" t="n"/>
      <c r="F52" s="41" t="n"/>
      <c r="G52" s="42" t="n"/>
      <c r="H52" s="43" t="n"/>
      <c r="I52" s="40" t="n"/>
      <c r="J52" s="44">
        <f>IF(I52="win",G52*(F52-1),IF(I52="loss",-G52,IF(I52="push",0,"")))</f>
        <v/>
      </c>
      <c r="K52" s="45">
        <f>IFERROR(J52/G52,"")</f>
        <v/>
      </c>
      <c r="L52" s="19">
        <f>IFERROR(L51+J52,"")</f>
        <v/>
      </c>
      <c r="M52" s="40" t="n"/>
    </row>
    <row r="53">
      <c r="A53" s="46" t="n"/>
      <c r="B53" s="46" t="n"/>
      <c r="C53" s="46" t="n"/>
      <c r="D53" s="46" t="n"/>
      <c r="E53" s="46" t="n"/>
      <c r="F53" s="47" t="n"/>
      <c r="G53" s="48" t="n"/>
      <c r="H53" s="49" t="n"/>
      <c r="I53" s="46" t="n"/>
      <c r="J53" s="50">
        <f>IF(I53="win",G53*(F53-1),IF(I53="loss",-G53,IF(I53="push",0,"")))</f>
        <v/>
      </c>
      <c r="K53" s="51">
        <f>IFERROR(J53/G53,"")</f>
        <v/>
      </c>
      <c r="L53" s="52">
        <f>IFERROR(L52+J53,"")</f>
        <v/>
      </c>
      <c r="M53" s="46" t="n"/>
    </row>
    <row r="54">
      <c r="A54" s="40" t="n"/>
      <c r="B54" s="40" t="n"/>
      <c r="C54" s="40" t="n"/>
      <c r="D54" s="40" t="n"/>
      <c r="E54" s="40" t="n"/>
      <c r="F54" s="41" t="n"/>
      <c r="G54" s="42" t="n"/>
      <c r="H54" s="43" t="n"/>
      <c r="I54" s="40" t="n"/>
      <c r="J54" s="44">
        <f>IF(I54="win",G54*(F54-1),IF(I54="loss",-G54,IF(I54="push",0,"")))</f>
        <v/>
      </c>
      <c r="K54" s="45">
        <f>IFERROR(J54/G54,"")</f>
        <v/>
      </c>
      <c r="L54" s="19">
        <f>IFERROR(L53+J54,"")</f>
        <v/>
      </c>
      <c r="M54" s="40" t="n"/>
    </row>
    <row r="55">
      <c r="A55" s="46" t="n"/>
      <c r="B55" s="46" t="n"/>
      <c r="C55" s="46" t="n"/>
      <c r="D55" s="46" t="n"/>
      <c r="E55" s="46" t="n"/>
      <c r="F55" s="47" t="n"/>
      <c r="G55" s="48" t="n"/>
      <c r="H55" s="49" t="n"/>
      <c r="I55" s="46" t="n"/>
      <c r="J55" s="50">
        <f>IF(I55="win",G55*(F55-1),IF(I55="loss",-G55,IF(I55="push",0,"")))</f>
        <v/>
      </c>
      <c r="K55" s="51">
        <f>IFERROR(J55/G55,"")</f>
        <v/>
      </c>
      <c r="L55" s="52">
        <f>IFERROR(L54+J55,"")</f>
        <v/>
      </c>
      <c r="M55" s="46" t="n"/>
    </row>
    <row r="56">
      <c r="A56" s="40" t="n"/>
      <c r="B56" s="40" t="n"/>
      <c r="C56" s="40" t="n"/>
      <c r="D56" s="40" t="n"/>
      <c r="E56" s="40" t="n"/>
      <c r="F56" s="41" t="n"/>
      <c r="G56" s="42" t="n"/>
      <c r="H56" s="43" t="n"/>
      <c r="I56" s="40" t="n"/>
      <c r="J56" s="44">
        <f>IF(I56="win",G56*(F56-1),IF(I56="loss",-G56,IF(I56="push",0,"")))</f>
        <v/>
      </c>
      <c r="K56" s="45">
        <f>IFERROR(J56/G56,"")</f>
        <v/>
      </c>
      <c r="L56" s="19">
        <f>IFERROR(L55+J56,"")</f>
        <v/>
      </c>
      <c r="M56" s="40" t="n"/>
    </row>
    <row r="57">
      <c r="A57" s="46" t="n"/>
      <c r="B57" s="46" t="n"/>
      <c r="C57" s="46" t="n"/>
      <c r="D57" s="46" t="n"/>
      <c r="E57" s="46" t="n"/>
      <c r="F57" s="47" t="n"/>
      <c r="G57" s="48" t="n"/>
      <c r="H57" s="49" t="n"/>
      <c r="I57" s="46" t="n"/>
      <c r="J57" s="50">
        <f>IF(I57="win",G57*(F57-1),IF(I57="loss",-G57,IF(I57="push",0,"")))</f>
        <v/>
      </c>
      <c r="K57" s="51">
        <f>IFERROR(J57/G57,"")</f>
        <v/>
      </c>
      <c r="L57" s="52">
        <f>IFERROR(L56+J57,"")</f>
        <v/>
      </c>
      <c r="M57" s="46" t="n"/>
    </row>
    <row r="58">
      <c r="A58" s="40" t="n"/>
      <c r="B58" s="40" t="n"/>
      <c r="C58" s="40" t="n"/>
      <c r="D58" s="40" t="n"/>
      <c r="E58" s="40" t="n"/>
      <c r="F58" s="41" t="n"/>
      <c r="G58" s="42" t="n"/>
      <c r="H58" s="43" t="n"/>
      <c r="I58" s="40" t="n"/>
      <c r="J58" s="44">
        <f>IF(I58="win",G58*(F58-1),IF(I58="loss",-G58,IF(I58="push",0,"")))</f>
        <v/>
      </c>
      <c r="K58" s="45">
        <f>IFERROR(J58/G58,"")</f>
        <v/>
      </c>
      <c r="L58" s="19">
        <f>IFERROR(L57+J58,"")</f>
        <v/>
      </c>
      <c r="M58" s="40" t="n"/>
    </row>
    <row r="59">
      <c r="A59" s="46" t="n"/>
      <c r="B59" s="46" t="n"/>
      <c r="C59" s="46" t="n"/>
      <c r="D59" s="46" t="n"/>
      <c r="E59" s="46" t="n"/>
      <c r="F59" s="47" t="n"/>
      <c r="G59" s="48" t="n"/>
      <c r="H59" s="49" t="n"/>
      <c r="I59" s="46" t="n"/>
      <c r="J59" s="50">
        <f>IF(I59="win",G59*(F59-1),IF(I59="loss",-G59,IF(I59="push",0,"")))</f>
        <v/>
      </c>
      <c r="K59" s="51">
        <f>IFERROR(J59/G59,"")</f>
        <v/>
      </c>
      <c r="L59" s="52">
        <f>IFERROR(L58+J59,"")</f>
        <v/>
      </c>
      <c r="M59" s="46" t="n"/>
    </row>
    <row r="60">
      <c r="A60" s="40" t="n"/>
      <c r="B60" s="40" t="n"/>
      <c r="C60" s="40" t="n"/>
      <c r="D60" s="40" t="n"/>
      <c r="E60" s="40" t="n"/>
      <c r="F60" s="41" t="n"/>
      <c r="G60" s="42" t="n"/>
      <c r="H60" s="43" t="n"/>
      <c r="I60" s="40" t="n"/>
      <c r="J60" s="44">
        <f>IF(I60="win",G60*(F60-1),IF(I60="loss",-G60,IF(I60="push",0,"")))</f>
        <v/>
      </c>
      <c r="K60" s="45">
        <f>IFERROR(J60/G60,"")</f>
        <v/>
      </c>
      <c r="L60" s="19">
        <f>IFERROR(L59+J60,"")</f>
        <v/>
      </c>
      <c r="M60" s="40" t="n"/>
    </row>
    <row r="61">
      <c r="A61" s="46" t="n"/>
      <c r="B61" s="46" t="n"/>
      <c r="C61" s="46" t="n"/>
      <c r="D61" s="46" t="n"/>
      <c r="E61" s="46" t="n"/>
      <c r="F61" s="47" t="n"/>
      <c r="G61" s="48" t="n"/>
      <c r="H61" s="49" t="n"/>
      <c r="I61" s="46" t="n"/>
      <c r="J61" s="50">
        <f>IF(I61="win",G61*(F61-1),IF(I61="loss",-G61,IF(I61="push",0,"")))</f>
        <v/>
      </c>
      <c r="K61" s="51">
        <f>IFERROR(J61/G61,"")</f>
        <v/>
      </c>
      <c r="L61" s="52">
        <f>IFERROR(L60+J61,"")</f>
        <v/>
      </c>
      <c r="M61" s="46" t="n"/>
    </row>
    <row r="62">
      <c r="A62" s="40" t="n"/>
      <c r="B62" s="40" t="n"/>
      <c r="C62" s="40" t="n"/>
      <c r="D62" s="40" t="n"/>
      <c r="E62" s="40" t="n"/>
      <c r="F62" s="41" t="n"/>
      <c r="G62" s="42" t="n"/>
      <c r="H62" s="43" t="n"/>
      <c r="I62" s="40" t="n"/>
      <c r="J62" s="44">
        <f>IF(I62="win",G62*(F62-1),IF(I62="loss",-G62,IF(I62="push",0,"")))</f>
        <v/>
      </c>
      <c r="K62" s="45">
        <f>IFERROR(J62/G62,"")</f>
        <v/>
      </c>
      <c r="L62" s="19">
        <f>IFERROR(L61+J62,"")</f>
        <v/>
      </c>
      <c r="M62" s="40" t="n"/>
    </row>
    <row r="63">
      <c r="A63" s="46" t="n"/>
      <c r="B63" s="46" t="n"/>
      <c r="C63" s="46" t="n"/>
      <c r="D63" s="46" t="n"/>
      <c r="E63" s="46" t="n"/>
      <c r="F63" s="47" t="n"/>
      <c r="G63" s="48" t="n"/>
      <c r="H63" s="49" t="n"/>
      <c r="I63" s="46" t="n"/>
      <c r="J63" s="50">
        <f>IF(I63="win",G63*(F63-1),IF(I63="loss",-G63,IF(I63="push",0,"")))</f>
        <v/>
      </c>
      <c r="K63" s="51">
        <f>IFERROR(J63/G63,"")</f>
        <v/>
      </c>
      <c r="L63" s="52">
        <f>IFERROR(L62+J63,"")</f>
        <v/>
      </c>
      <c r="M63" s="46" t="n"/>
    </row>
    <row r="64">
      <c r="A64" s="40" t="n"/>
      <c r="B64" s="40" t="n"/>
      <c r="C64" s="40" t="n"/>
      <c r="D64" s="40" t="n"/>
      <c r="E64" s="40" t="n"/>
      <c r="F64" s="41" t="n"/>
      <c r="G64" s="42" t="n"/>
      <c r="H64" s="43" t="n"/>
      <c r="I64" s="40" t="n"/>
      <c r="J64" s="44">
        <f>IF(I64="win",G64*(F64-1),IF(I64="loss",-G64,IF(I64="push",0,"")))</f>
        <v/>
      </c>
      <c r="K64" s="45">
        <f>IFERROR(J64/G64,"")</f>
        <v/>
      </c>
      <c r="L64" s="19">
        <f>IFERROR(L63+J64,"")</f>
        <v/>
      </c>
      <c r="M64" s="40" t="n"/>
    </row>
    <row r="65">
      <c r="A65" s="46" t="n"/>
      <c r="B65" s="53" t="inlineStr">
        <is>
          <t>Running Totals</t>
        </is>
      </c>
      <c r="C65" s="54" t="n"/>
      <c r="D65" s="54" t="n"/>
      <c r="E65" s="55" t="n"/>
      <c r="F65" s="47" t="n"/>
      <c r="G65" s="48" t="n"/>
      <c r="H65" s="49" t="n"/>
      <c r="I65" s="46" t="n"/>
      <c r="J65" s="50">
        <f>IF(I65="win",G65*(F65-1),IF(I65="loss",-G65,IF(I65="push",0,"")))</f>
        <v/>
      </c>
      <c r="K65" s="51">
        <f>IFERROR(J65/G65,"")</f>
        <v/>
      </c>
      <c r="L65" s="52">
        <f>IFERROR(L64+J65,"")</f>
        <v/>
      </c>
      <c r="M65" s="46" t="n"/>
    </row>
    <row r="66">
      <c r="B66" s="22" t="inlineStr">
        <is>
          <t>Bets</t>
        </is>
      </c>
      <c r="C66" s="22" t="inlineStr">
        <is>
          <t>Wins</t>
        </is>
      </c>
      <c r="D66" s="22" t="inlineStr">
        <is>
          <t>Losses</t>
        </is>
      </c>
      <c r="E66" s="22" t="inlineStr">
        <is>
          <t>Pushes</t>
        </is>
      </c>
      <c r="F66" s="22" t="inlineStr">
        <is>
          <t>Net Units</t>
        </is>
      </c>
      <c r="G66" s="22" t="inlineStr">
        <is>
          <t>Win%</t>
        </is>
      </c>
      <c r="H66" s="22" t="inlineStr">
        <is>
          <t>ROI</t>
        </is>
      </c>
    </row>
    <row r="67">
      <c r="B67" s="56">
        <f>COUNTA(E6:E65)</f>
        <v/>
      </c>
      <c r="C67" s="56">
        <f>COUNTIF(I6:I65,"win")</f>
        <v/>
      </c>
      <c r="D67" s="56">
        <f>COUNTIF(I6:I65,"loss")</f>
        <v/>
      </c>
      <c r="E67" s="56">
        <f>COUNTIF(I6:I65,"push")</f>
        <v/>
      </c>
      <c r="F67" s="57">
        <f>SUM(J6:J65)</f>
        <v/>
      </c>
      <c r="G67" s="58">
        <f>IFERROR(C66/(C66+D66),"")</f>
        <v/>
      </c>
      <c r="H67" s="58">
        <f>IFERROR(F66/SUM(G6:G65),"")</f>
        <v/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0" formatRows="0" sort="1"/>
  <mergeCells count="3">
    <mergeCell ref="B2:L2"/>
    <mergeCell ref="B65:E65"/>
    <mergeCell ref="B3:L3"/>
  </mergeCells>
  <conditionalFormatting sqref="I6:I65">
    <cfRule type="dataBar" priority="1">
      <dataBar>
        <cfvo type="min"/>
        <cfvo type="max"/>
        <color rgb="00076F6F"/>
      </dataBar>
    </cfRule>
  </conditionalFormatting>
  <conditionalFormatting sqref="K6:K65">
    <cfRule type="colorScale" priority="2">
      <colorScale>
        <cfvo type="num" val="-100"/>
        <cfvo type="num" val="0"/>
        <cfvo type="num" val="100"/>
        <color rgb="00F8D7DA"/>
        <color rgb="00FFFFFF"/>
        <color rgb="00D1F2EB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B68A35"/>
    <outlinePr summaryBelow="1" summaryRight="1"/>
    <pageSetUpPr/>
  </sheetPr>
  <dimension ref="A1:I2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" customWidth="1" min="1" max="1"/>
    <col width="22" customWidth="1" min="2" max="2"/>
    <col width="16" customWidth="1" min="3" max="3"/>
    <col width="6" customWidth="1" min="4" max="4"/>
    <col width="22" customWidth="1" min="5" max="5"/>
    <col width="16" customWidth="1" min="6" max="6"/>
    <col width="6" customWidth="1" min="7" max="7"/>
    <col width="22" customWidth="1" min="8" max="8"/>
    <col width="16" customWidth="1" min="9" max="9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>
      <c r="B2" s="4" t="inlineStr">
        <is>
          <t>Bankroll Manager</t>
        </is>
      </c>
    </row>
    <row r="3">
      <c r="B3" s="22" t="inlineStr">
        <is>
          <t>1u = your unit. Fixed-fraction Kelly is the default. Set starting bankroll once; everything else recalculates.</t>
        </is>
      </c>
    </row>
    <row r="5">
      <c r="B5" s="22" t="inlineStr">
        <is>
          <t>Starting Bankroll</t>
        </is>
      </c>
      <c r="C5" s="59" t="n">
        <v>1000</v>
      </c>
      <c r="E5" s="22" t="inlineStr">
        <is>
          <t>Unit Size ($)</t>
        </is>
      </c>
      <c r="F5" s="60">
        <f>C5*C7</f>
        <v/>
      </c>
      <c r="H5" s="22" t="inlineStr">
        <is>
          <t>Current Bankroll</t>
        </is>
      </c>
      <c r="I5" s="61">
        <f>IFERROR(IF(COUNT('Bet Logger'!L6:L65)&gt;0,INDEX('Bet Logger'!L6:L65,MATCH(9.99E+307,'Bet Logger'!L6:L65)),C5),C5)</f>
        <v/>
      </c>
    </row>
    <row r="7">
      <c r="B7" s="22" t="inlineStr">
        <is>
          <t>Unit Size (% of bankroll)</t>
        </is>
      </c>
      <c r="C7" s="62" t="n">
        <v>0.01</v>
      </c>
      <c r="E7" s="22" t="inlineStr">
        <is>
          <t>Recommended Max / Day</t>
        </is>
      </c>
      <c r="F7" s="63">
        <f>F5*5</f>
        <v/>
      </c>
      <c r="H7" s="22" t="inlineStr">
        <is>
          <t>Net P&amp;L</t>
        </is>
      </c>
      <c r="I7" s="64">
        <f>I5-C5</f>
        <v/>
      </c>
    </row>
    <row r="9">
      <c r="B9" s="22" t="inlineStr">
        <is>
          <t>Kelly Fraction</t>
        </is>
      </c>
      <c r="C9" s="65" t="n">
        <v>0.5</v>
      </c>
      <c r="E9" s="22" t="inlineStr">
        <is>
          <t>Risk-of-Ruin Floor</t>
        </is>
      </c>
      <c r="F9" s="63">
        <f>C5*0.5</f>
        <v/>
      </c>
      <c r="H9" s="22" t="inlineStr">
        <is>
          <t>Net P&amp;L %</t>
        </is>
      </c>
      <c r="I9" s="66">
        <f>IFERROR((I5-C5)/C5,0)</f>
        <v/>
      </c>
    </row>
    <row r="12">
      <c r="B12" s="67" t="inlineStr">
        <is>
          <t>Bankroll Health</t>
        </is>
      </c>
    </row>
    <row r="13">
      <c r="B13" s="22" t="inlineStr">
        <is>
          <t>Status</t>
        </is>
      </c>
      <c r="C13" s="68">
        <f>IF(I5&gt;=C5,"GROWING",IF(I5&gt;=F9,"STABLE","RUIN ZONE"))</f>
        <v/>
      </c>
    </row>
    <row r="15">
      <c r="B15" s="22" t="inlineStr">
        <is>
          <t>Health Meter</t>
        </is>
      </c>
      <c r="C15" s="69">
        <f>I5/C5*100</f>
        <v/>
      </c>
    </row>
    <row r="18">
      <c r="B18" s="67" t="inlineStr">
        <is>
          <t>Kelly Quick-Reference (½ Kelly default)</t>
        </is>
      </c>
    </row>
    <row r="19">
      <c r="B19" s="16" t="inlineStr">
        <is>
          <t>Edge</t>
        </is>
      </c>
      <c r="C19" s="16" t="inlineStr">
        <is>
          <t>Full Kelly</t>
        </is>
      </c>
      <c r="D19" s="16" t="inlineStr">
        <is>
          <t>½ Kelly (rec.)</t>
        </is>
      </c>
      <c r="E19" s="16" t="inlineStr">
        <is>
          <t>¼ Kelly (cautious)</t>
        </is>
      </c>
    </row>
    <row r="20">
      <c r="B20" s="70" t="n">
        <v>0.02</v>
      </c>
      <c r="C20" s="71" t="n">
        <v>1</v>
      </c>
      <c r="D20" s="71" t="n">
        <v>0.5</v>
      </c>
      <c r="E20" s="71" t="n">
        <v>0.25</v>
      </c>
    </row>
    <row r="21">
      <c r="A21" s="72" t="n"/>
      <c r="B21" s="73" t="n">
        <v>0.04</v>
      </c>
      <c r="C21" s="74" t="n">
        <v>2</v>
      </c>
      <c r="D21" s="74" t="n">
        <v>1</v>
      </c>
      <c r="E21" s="74" t="n">
        <v>0.5</v>
      </c>
    </row>
    <row r="22">
      <c r="B22" s="70" t="n">
        <v>0.07000000000000001</v>
      </c>
      <c r="C22" s="71" t="n">
        <v>3.5</v>
      </c>
      <c r="D22" s="71" t="n">
        <v>1.75</v>
      </c>
      <c r="E22" s="71" t="n">
        <v>0.875</v>
      </c>
    </row>
    <row r="23">
      <c r="A23" s="72" t="n"/>
      <c r="B23" s="73" t="n">
        <v>0.1</v>
      </c>
      <c r="C23" s="74" t="n">
        <v>5</v>
      </c>
      <c r="D23" s="74" t="n">
        <v>2.5</v>
      </c>
      <c r="E23" s="74" t="n">
        <v>1.25</v>
      </c>
    </row>
    <row r="24">
      <c r="B24" s="70" t="n">
        <v>0.15</v>
      </c>
      <c r="C24" s="71" t="n">
        <v>7.5</v>
      </c>
      <c r="D24" s="71" t="n">
        <v>3.75</v>
      </c>
      <c r="E24" s="71" t="n">
        <v>1.875</v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0" formatRows="0" sort="1"/>
  <mergeCells count="4">
    <mergeCell ref="B12:I12"/>
    <mergeCell ref="B3:H3"/>
    <mergeCell ref="B2:H2"/>
    <mergeCell ref="B18:I18"/>
  </mergeCells>
  <conditionalFormatting sqref="C15">
    <cfRule type="dataBar" priority="1">
      <dataBar showValue="1">
        <cfvo type="num" val="0"/>
        <cfvo type="num" val="200"/>
        <color rgb="00076F6F"/>
      </dataBar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5C2E91"/>
    <outlinePr summaryBelow="1" summaryRight="1"/>
    <pageSetUpPr/>
  </sheetPr>
  <dimension ref="A1:M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2" customWidth="1" min="3" max="3"/>
    <col width="10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>
      <c r="B2" s="4" t="inlineStr">
        <is>
          <t>Player Deep-Dive — Last 5 / 10 / 20 Games</t>
        </is>
      </c>
    </row>
    <row r="3">
      <c r="B3" s="5" t="inlineStr">
        <is>
          <t>Recent log + rolling averages for every player on today's slate. Pre-populated from the engine's archived per-player game logs.</t>
        </is>
      </c>
    </row>
    <row r="5">
      <c r="B5" s="22" t="inlineStr">
        <is>
          <t>Awaiting player log archive — this tab populates automatically once the engine writes player_logs/ JSON for the slate.</t>
        </is>
      </c>
    </row>
  </sheetData>
  <mergeCells count="3">
    <mergeCell ref="B3:M3"/>
    <mergeCell ref="B5:M5"/>
    <mergeCell ref="B2:M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5C2E91"/>
    <outlinePr summaryBelow="1" summaryRight="1"/>
    <pageSetUpPr/>
  </sheetPr>
  <dimension ref="A1:L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8" customWidth="1" min="3" max="3"/>
    <col width="10" customWidth="1" min="4" max="4"/>
    <col width="8" customWidth="1" min="5" max="5"/>
    <col width="8" customWidth="1" min="6" max="6"/>
    <col width="8" customWidth="1" min="7" max="7"/>
    <col width="8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>
      <c r="B2" s="4" t="inlineStr">
        <is>
          <t>Team Deep-Dive — Recent Game Results</t>
        </is>
      </c>
    </row>
    <row r="5">
      <c r="B5" s="22" t="inlineStr">
        <is>
          <t>Team-level history populates automatically from the engine backfill once available.</t>
        </is>
      </c>
    </row>
  </sheetData>
  <mergeCells count="2">
    <mergeCell ref="B2:L2"/>
    <mergeCell ref="B5:L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0FA3A3"/>
    <outlinePr summaryBelow="1" summaryRight="1"/>
    <pageSetUpPr/>
  </sheetPr>
  <dimension ref="A1:J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2" customWidth="1" min="9" max="9"/>
    <col width="12" customWidth="1" min="10" max="10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>
      <c r="B2" s="4" t="inlineStr">
        <is>
          <t>Analytics — Engine Backtest</t>
        </is>
      </c>
    </row>
    <row r="3">
      <c r="B3" s="22" t="inlineStr">
        <is>
          <t>Engine performance by market and tier. Variance tracker shows how realized P&amp;L deviated from expected EV in the historical window.</t>
        </is>
      </c>
    </row>
    <row r="5">
      <c r="B5" s="22" t="inlineStr">
        <is>
          <t>Backtest pending — analytics populate once the engine emits a backtest.</t>
        </is>
      </c>
    </row>
  </sheetData>
  <mergeCells count="3">
    <mergeCell ref="B3:I3"/>
    <mergeCell ref="B5:I5"/>
    <mergeCell ref="B2:I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8A93A4"/>
    <outlinePr summaryBelow="1" summaryRight="1"/>
    <pageSetUpPr/>
  </sheetPr>
  <dimension ref="A1:B3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90" customWidth="1" min="2" max="2"/>
  </cols>
  <sheetData>
    <row r="1" ht="8" customHeight="1">
      <c r="A1" s="1" t="n"/>
      <c r="B1" s="1" t="n"/>
    </row>
    <row r="2">
      <c r="B2" s="75" t="inlineStr">
        <is>
          <t>Instructions, Disclaimer &amp; Versioning</t>
        </is>
      </c>
    </row>
    <row r="4">
      <c r="B4" s="76" t="inlineStr">
        <is>
          <t>How To Use This Sheet</t>
        </is>
      </c>
    </row>
    <row r="5" ht="20" customHeight="1">
      <c r="B5" s="77" t="inlineStr">
        <is>
          <t>1. Open the Dashboard tab — your day-at-a-glance view.</t>
        </is>
      </c>
    </row>
    <row r="6" ht="20" customHeight="1">
      <c r="B6" s="77" t="inlineStr">
        <is>
          <t>2. Today's Projections has every priced market sorted by edge.</t>
        </is>
      </c>
    </row>
    <row r="7" ht="20" customHeight="1">
      <c r="B7" s="77" t="inlineStr">
        <is>
          <t>3. Set your starting bankroll on Bankroll Manager (cell C5). Every other tab references it.</t>
        </is>
      </c>
    </row>
    <row r="8" ht="20" customHeight="1">
      <c r="B8" s="77" t="inlineStr">
        <is>
          <t>4. Log every bet on Bet Logger as you place it. P&amp;L, ROI, and bankroll-after auto-calculate.</t>
        </is>
      </c>
    </row>
    <row r="9" ht="26" customHeight="1">
      <c r="B9" s="77" t="inlineStr">
        <is>
          <t>5. Player Deep-Dive and Team Deep-Dive give you the recent log behind any pick — drill as far as you want.</t>
        </is>
      </c>
    </row>
    <row r="10" ht="20" customHeight="1">
      <c r="B10" s="77" t="inlineStr">
        <is>
          <t>6. Analytics shows the engine's historical backtest. Trust the math, not the streaks.</t>
        </is>
      </c>
    </row>
    <row r="12">
      <c r="B12" s="76" t="inlineStr">
        <is>
          <t>What This Is</t>
        </is>
      </c>
    </row>
    <row r="13" ht="39" customHeight="1">
      <c r="B13" s="77" t="inlineStr">
        <is>
          <t>An analytics &amp; bet-management tool. The engine is deterministic — same inputs, same outputs, every time. We publish: model probabilities, fair lines, edges vs. market, Kelly suggestions, and the deterministic reasoning trail (Why-This-Edge column).</t>
        </is>
      </c>
    </row>
    <row r="14" ht="20" customHeight="1">
      <c r="B14" s="77" t="inlineStr">
        <is>
          <t>You make every decision. We give you the math.</t>
        </is>
      </c>
    </row>
    <row r="16">
      <c r="B16" s="76" t="inlineStr">
        <is>
          <t>What This Is Not</t>
        </is>
      </c>
    </row>
    <row r="17" ht="20" customHeight="1">
      <c r="B17" s="77" t="inlineStr">
        <is>
          <t>Not betting advice. Not picks. Not guarantees.</t>
        </is>
      </c>
    </row>
    <row r="18" ht="20" customHeight="1">
      <c r="B18" s="77" t="inlineStr">
        <is>
          <t>Past backtest performance does not guarantee future results.</t>
        </is>
      </c>
    </row>
    <row r="19" ht="26" customHeight="1">
      <c r="B19" s="77" t="inlineStr">
        <is>
          <t>The engine reflects historical data — markets move, lineups change, weather shifts. Always sanity-check before you bet.</t>
        </is>
      </c>
    </row>
    <row r="21">
      <c r="B21" s="76" t="inlineStr">
        <is>
          <t>Legal Disclaimer</t>
        </is>
      </c>
    </row>
    <row r="22" ht="39" customHeight="1">
      <c r="B22" s="77" t="inlineStr">
        <is>
          <t>FOR ENTERTAINMENT AND EDUCATIONAL PURPOSES ONLY. The projections, edges, Kelly figures, and analytics in this workbook are mathematical outputs of a deterministic model. They are not betting advice, not financial advice, and not a guarantee of any outcome.</t>
        </is>
      </c>
    </row>
    <row r="23" ht="26" customHeight="1">
      <c r="B23" s="77" t="inlineStr">
        <is>
          <t>Sports betting carries significant financial risk. You can and likely will lose money. Past performance does not predict future results.</t>
        </is>
      </c>
    </row>
    <row r="24" ht="26" customHeight="1">
      <c r="B24" s="77" t="inlineStr">
        <is>
          <t>Bet only what you can afford to lose. Set hard limits. Never chase losses. Gambling can be addictive.</t>
        </is>
      </c>
    </row>
    <row r="25" ht="26" customHeight="1">
      <c r="B25" s="77" t="inlineStr">
        <is>
          <t>If you or someone you know has a gambling problem, call 1-800-GAMBLER or visit ncpgambling.org. 21+ where legal.</t>
        </is>
      </c>
    </row>
    <row r="26" ht="26" customHeight="1">
      <c r="B26" s="77" t="inlineStr">
        <is>
          <t>By using this workbook you acknowledge you have read and agree to these terms and the EdgeEquation.com Terms of Service.</t>
        </is>
      </c>
    </row>
    <row r="28">
      <c r="B28" s="76" t="inlineStr">
        <is>
          <t>Run Metadata</t>
        </is>
      </c>
    </row>
    <row r="29" ht="20" customHeight="1">
      <c r="B29" s="77" t="inlineStr">
        <is>
          <t>Sport: WNBA</t>
        </is>
      </c>
    </row>
    <row r="30" ht="20" customHeight="1">
      <c r="B30" s="77" t="inlineStr">
        <is>
          <t>Slate Date: 2026-05-09</t>
        </is>
      </c>
    </row>
    <row r="31" ht="20" customHeight="1">
      <c r="B31" s="77" t="inlineStr">
        <is>
          <t>Generated At: 2026-05-09T11:44:51+00:00</t>
        </is>
      </c>
    </row>
    <row r="32" ht="20" customHeight="1">
      <c r="B32" s="77" t="inlineStr">
        <is>
          <t>Engine Version: v1</t>
        </is>
      </c>
    </row>
    <row r="33" ht="20" customHeight="1">
      <c r="B33" s="77" t="inlineStr">
        <is>
          <t>Plays on Card: 1</t>
        </is>
      </c>
    </row>
    <row r="34" ht="20" customHeight="1">
      <c r="B34" s="77" t="inlineStr">
        <is>
          <t>Total Priced Markets: 8</t>
        </is>
      </c>
    </row>
    <row r="36">
      <c r="B36" s="76" t="inlineStr">
        <is>
          <t>Refreshing Projections</t>
        </is>
      </c>
    </row>
    <row r="37" ht="26" customHeight="1">
      <c r="B37" s="77" t="inlineStr">
        <is>
          <t>Each morning a fresh workbook is published — the simplest path is to download today's file from your members dashboard at edgeequation.com/members.</t>
        </is>
      </c>
    </row>
    <row r="38" ht="39" customHeight="1">
      <c r="B38" s="77" t="inlineStr">
        <is>
          <t>If you'd like to keep this exact copy and just refresh the projections in place, the public daily JSON is at edgeequation.com/data/wnba/wnba_daily.json. Copy the relevant fields into Today's Projections and the Dashboard KPIs and charts auto-update.</t>
        </is>
      </c>
    </row>
    <row r="39" ht="26" customHeight="1">
      <c r="B39" s="77" t="inlineStr">
        <is>
          <t>Bet Logger and Bankroll Manager are designed to roll forward — your entries persist across refreshes. Lock state on the other tabs prevents accidental edits to formulas.</t>
        </is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0" formatRows="0" sort="1"/>
  <mergeCells count="1">
    <mergeCell ref="B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Edge Equation v1</dc:creator>
  <dc:title>Edge Equation — WNBA Premium Sheet — 2026-05-09</dc:title>
  <dc:subject>Daily bet management &amp; analytics</dc:subject>
  <dcterms:created xsi:type="dcterms:W3CDTF">2026-05-09T17:17:33Z</dcterms:created>
  <dcterms:modified xsi:type="dcterms:W3CDTF">2026-05-09T17:17:33Z</dcterms:modified>
  <cp:keywords>wnba edge analytics kelly conviction premium 2026-05-09</cp:keywords>
</cp:coreProperties>
</file>